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IA 2018\Brány LES\Lanskroun_brany_rozopcet_134147\"/>
    </mc:Choice>
  </mc:AlternateContent>
  <bookViews>
    <workbookView xWindow="0" yWindow="0" windowWidth="28800" windowHeight="12435" activeTab="2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Pol'!$A$1:$U$72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2" i="12" l="1"/>
  <c r="F39" i="1" s="1"/>
  <c r="F40" i="1" s="1"/>
  <c r="G9" i="12"/>
  <c r="I9" i="12"/>
  <c r="K9" i="12"/>
  <c r="M9" i="12"/>
  <c r="O9" i="12"/>
  <c r="Q9" i="12"/>
  <c r="U9" i="12"/>
  <c r="G11" i="12"/>
  <c r="M11" i="12" s="1"/>
  <c r="I11" i="12"/>
  <c r="K11" i="12"/>
  <c r="O11" i="12"/>
  <c r="Q11" i="12"/>
  <c r="U11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5" i="12"/>
  <c r="I35" i="12"/>
  <c r="K35" i="12"/>
  <c r="M35" i="12"/>
  <c r="O35" i="12"/>
  <c r="Q35" i="12"/>
  <c r="U35" i="12"/>
  <c r="G36" i="12"/>
  <c r="I48" i="1" s="1"/>
  <c r="G37" i="12"/>
  <c r="M37" i="12" s="1"/>
  <c r="I37" i="12"/>
  <c r="I36" i="12" s="1"/>
  <c r="K37" i="12"/>
  <c r="O37" i="12"/>
  <c r="O36" i="12" s="1"/>
  <c r="Q37" i="12"/>
  <c r="Q36" i="12" s="1"/>
  <c r="U37" i="12"/>
  <c r="G40" i="12"/>
  <c r="M40" i="12" s="1"/>
  <c r="I40" i="12"/>
  <c r="K40" i="12"/>
  <c r="K36" i="12" s="1"/>
  <c r="O40" i="12"/>
  <c r="Q40" i="12"/>
  <c r="U40" i="12"/>
  <c r="G46" i="12"/>
  <c r="G45" i="12" s="1"/>
  <c r="I49" i="1" s="1"/>
  <c r="I17" i="1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5" i="12"/>
  <c r="I50" i="1" s="1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O55" i="12" s="1"/>
  <c r="Q59" i="12"/>
  <c r="U59" i="12"/>
  <c r="G60" i="12"/>
  <c r="I60" i="12"/>
  <c r="K60" i="12"/>
  <c r="M60" i="12"/>
  <c r="O60" i="12"/>
  <c r="Q60" i="12"/>
  <c r="U60" i="12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K8" i="12" l="1"/>
  <c r="O8" i="12"/>
  <c r="Q45" i="12"/>
  <c r="I45" i="12"/>
  <c r="O45" i="12"/>
  <c r="U36" i="12"/>
  <c r="U8" i="12"/>
  <c r="Q8" i="12"/>
  <c r="I8" i="12"/>
  <c r="K55" i="12"/>
  <c r="Q55" i="12"/>
  <c r="I55" i="12"/>
  <c r="K45" i="12"/>
  <c r="U55" i="12"/>
  <c r="U45" i="12"/>
  <c r="AD62" i="12"/>
  <c r="G39" i="1" s="1"/>
  <c r="G40" i="1" s="1"/>
  <c r="G25" i="1" s="1"/>
  <c r="G26" i="1" s="1"/>
  <c r="G23" i="1"/>
  <c r="M36" i="12"/>
  <c r="M55" i="12"/>
  <c r="M8" i="12"/>
  <c r="G8" i="12"/>
  <c r="M46" i="12"/>
  <c r="M45" i="12" s="1"/>
  <c r="G28" i="1" l="1"/>
  <c r="H39" i="1"/>
  <c r="H40" i="1" s="1"/>
  <c r="I47" i="1"/>
  <c r="G62" i="12"/>
  <c r="G24" i="1"/>
  <c r="G29" i="1" s="1"/>
  <c r="I39" i="1" l="1"/>
  <c r="I40" i="1" s="1"/>
  <c r="J39" i="1" s="1"/>
  <c r="J40" i="1" s="1"/>
  <c r="I51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<sst xmlns="http://schemas.openxmlformats.org/spreadsheetml/2006/main" count="282" uniqueCount="169">
  <si>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</si>
  <si>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</si>
  <si>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</si>
  <si>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</si>
  <si>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</si>
  <si>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</si>
  <si>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</si>
  <si>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</si>
  <si>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</si>
  <si>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</si>
  <si>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</si>
  <si>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</si>
  <si>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</si>
  <si>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</si>
  <si>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</si>
  <si>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</si>
  <si>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</si>
  <si>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</si>
  <si>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</si>
  <si>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</si>
  <si>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</si>
  <si>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</si>
  <si>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</si>
  <si>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</si>
  <si>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</si>
  <si>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</si>
  <si>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</si>
  <si>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</si>
  <si>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</si>
  <si>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</si>
  <si>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</si>
  <si>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</si>
  <si>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</si>
  <si>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</si>
  <si>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</si>
  <si>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</si>
  <si>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</si>
  <si>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</si>
  <si>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</si>
  <si>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</si>
  <si>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</si>
  <si>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</si>
  <si>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</si>
  <si>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Infotabule rybník, Město Lanškroun SO 01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</si>
  <si>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</si>
  <si>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</si>
  <si>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</si>
  <si>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</si>
  <si>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</si>
  <si>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</si>
  <si>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</si>
  <si>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</si>
  <si>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762</t>
  </si>
  <si>
    <t>Konstrukce tesařské</t>
  </si>
  <si>
    <t>764</t>
  </si>
  <si>
    <t>Konstrukce klempířské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</si>
  <si>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</si>
  <si>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</si>
  <si>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</si>
  <si>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</si>
  <si>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</si>
  <si>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</si>
  <si>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</si>
  <si>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</si>
  <si>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</si>
  <si>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</si>
  <si>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</si>
  <si>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</si>
  <si>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</si>
  <si>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</si>
  <si>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</si>
  <si>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</si>
  <si>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</si>
  <si>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</si>
  <si>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</si>
  <si>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</si>
  <si>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</si>
  <si>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</si>
  <si>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</si>
  <si>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</si>
  <si>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</si>
  <si>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</si>
  <si>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</si>
  <si>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</si>
  <si>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</si>
  <si>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121101102R00</t>
  </si>
  <si>
    <t>Sejmutí ornice s přemístěním přes 50 do 100 m</t>
  </si>
  <si>
    <t>m3</t>
  </si>
  <si>
    <t>POL1_0</t>
  </si>
  <si>
    <t>48,8*0,2</t>
  </si>
  <si>
    <t>VV</t>
  </si>
  <si>
    <t>131201112R00</t>
  </si>
  <si>
    <t>Hloubení nezapaž. jam hor.3 do 1000 m3, STROJNĚ, přebytek zeminy se nechá na pozemku</t>
  </si>
  <si>
    <t xml:space="preserve">Deska - zásyp štěrku dlxšxhl: : </t>
  </si>
  <si>
    <t>(1,045+3,385+0,575+1,53+0,575+4,15+1,485+0,575+0,575)*0,3*0,2</t>
  </si>
  <si>
    <t xml:space="preserve">Deska - schodiště m2xhl: : </t>
  </si>
  <si>
    <t>2,6*0,2+0,725*0,2</t>
  </si>
  <si>
    <t xml:space="preserve">LD1 m2xhl: : </t>
  </si>
  <si>
    <t>13,4*0,2</t>
  </si>
  <si>
    <t xml:space="preserve">LD2 m2xhl: : </t>
  </si>
  <si>
    <t>10,5*0,2</t>
  </si>
  <si>
    <t>131201119R00</t>
  </si>
  <si>
    <t>Příplatek za lepivost - hloubení nezap.jam v hor.3</t>
  </si>
  <si>
    <t>132201111R00</t>
  </si>
  <si>
    <t>Hloubení rýh š.do 60 cm v hor.3 do 100 m3, STROJNĚ</t>
  </si>
  <si>
    <t xml:space="preserve">Základ 1: : </t>
  </si>
  <si>
    <t>(1,045+3,385+0,575+1,53+0,575+4,15+1,485+0,575+0,575)*0,3*0,6</t>
  </si>
  <si>
    <t xml:space="preserve">Základ schodiště plxdl: : </t>
  </si>
  <si>
    <t>0,75*1</t>
  </si>
  <si>
    <t xml:space="preserve">Základ schodiště 2: : </t>
  </si>
  <si>
    <t>1,2*0,2*0,6</t>
  </si>
  <si>
    <t>132201119R00</t>
  </si>
  <si>
    <t>Příplatek za lepivost - hloubení rýh 60 cm v hor.3</t>
  </si>
  <si>
    <t>161101101R00</t>
  </si>
  <si>
    <t>Svislé přemístění výkopku z hor.1-4 do 2,5 m</t>
  </si>
  <si>
    <t>9,76+6,2787+3,3951</t>
  </si>
  <si>
    <t>162201102R00</t>
  </si>
  <si>
    <t>Vodorovné přemístění výkopku z hor.1-4 do 50 m</t>
  </si>
  <si>
    <t>181301103R00</t>
  </si>
  <si>
    <t>Rozprostření ornice, rovina, tl. 15-20 cm,do 500m2</t>
  </si>
  <si>
    <t>m2</t>
  </si>
  <si>
    <t xml:space="preserve">Ornice rozprostŕená v okolí terénu: : </t>
  </si>
  <si>
    <t>38,4</t>
  </si>
  <si>
    <t>167101101R00</t>
  </si>
  <si>
    <t>Nakládání výkopku z hor.1-4 v množství do 100 m3</t>
  </si>
  <si>
    <t>274313611R00</t>
  </si>
  <si>
    <t>Beton základových pasů prostý C 16/20</t>
  </si>
  <si>
    <t xml:space="preserve">Vid. položla hloubení rýh: : </t>
  </si>
  <si>
    <t>3,3951</t>
  </si>
  <si>
    <t>271571111R00</t>
  </si>
  <si>
    <t>Polštář základu ze štěrkopísku tříděného, 0-32mm hutněno na 0,15-0,20MPa</t>
  </si>
  <si>
    <t xml:space="preserve">Vid. položla hloubení jam: : </t>
  </si>
  <si>
    <t>10,8137</t>
  </si>
  <si>
    <t xml:space="preserve">plocha pod nástupem od schodiště: : </t>
  </si>
  <si>
    <t>2,6</t>
  </si>
  <si>
    <t>PC 01</t>
  </si>
  <si>
    <t>Dřevěné lamely 50/150 mm, ocelové trubky, modříbnový lepný hranol, slabovrstvá lazura D+M</t>
  </si>
  <si>
    <t>ks</t>
  </si>
  <si>
    <t>PC 04</t>
  </si>
  <si>
    <t>Lavice, patinující plech EN10025:4 tl. 10mm, dubové desky tl. 80mm, spoj. nerez D+M</t>
  </si>
  <si>
    <t>PC 07</t>
  </si>
  <si>
    <t>Schodištové stupně, dubové, masiv, spoj. nerez D+M</t>
  </si>
  <si>
    <t>PC 08</t>
  </si>
  <si>
    <t>Podlaha, MD drážková prkna 34x145mm, spoj, nerez - Dodávka</t>
  </si>
  <si>
    <t>2,6*1,15</t>
  </si>
  <si>
    <t>PC 09</t>
  </si>
  <si>
    <t>Podlaha, MD drážková prkna 34x145mm, spoj, nerez - Montáž</t>
  </si>
  <si>
    <t>762526110RT3</t>
  </si>
  <si>
    <t>Položení polštářů pod podlahy rozteče do 65 cm, včetně dodávky řeziva, polštáře 120 x 60 mm</t>
  </si>
  <si>
    <t>998762202R00</t>
  </si>
  <si>
    <t>Přesun hmot pro tesařské konstrukce, výšky do 12 m</t>
  </si>
  <si>
    <t>998762299R00</t>
  </si>
  <si>
    <t>Příplatek zvětš. přesun, tesařské konstr.další 1km</t>
  </si>
  <si>
    <t>PC 02</t>
  </si>
  <si>
    <t>Kotévní konzoly - lamely, 350/65/150, nerezový plech tl.10mm, nerez D+M</t>
  </si>
  <si>
    <t>PC 03</t>
  </si>
  <si>
    <t>Cortenové desky, patinující plech dle EN 10025:4 , tl.20mm, spoj.nerez - dodávka</t>
  </si>
  <si>
    <t>kg</t>
  </si>
  <si>
    <t>PC 05</t>
  </si>
  <si>
    <t>Cortenové desky, patinující plech dle EN 10025:4, tl.20mm, spoj. nerez - montáž</t>
  </si>
  <si>
    <t>kd</t>
  </si>
  <si>
    <t>PC 06</t>
  </si>
  <si>
    <t>Cortenové desky-stojany na kola, patinujúci plech, EN 10025:4, tl.20mm, spoj. nerez D+M</t>
  </si>
  <si>
    <t>998764201R00</t>
  </si>
  <si>
    <t>Přesun hmot pro klempířské konstr.,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</si>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</sst>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0\,00"/>
    <numFmt numFmtId="165" formatCode="0.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10"/>
      <color rgb="FF0000FF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16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164" fontId="7" fillId="0" borderId="35" xfId="0" applyNumberFormat="1" applyFont="1" applyBorder="1" applyAlignment="1">
      <alignment horizontal="center" vertical="center"/>
    </xf>
    <xf numFmtId="164" fontId="7" fillId="0" borderId="35" xfId="0" applyNumberFormat="1" applyFont="1" applyBorder="1" applyAlignment="1">
      <alignment vertical="center"/>
    </xf>
    <xf numFmtId="164" fontId="7" fillId="0" borderId="33" xfId="0" applyNumberFormat="1" applyFont="1" applyBorder="1" applyAlignment="1">
      <alignment horizontal="center" vertical="center"/>
    </xf>
    <xf numFmtId="164" fontId="7" fillId="0" borderId="33" xfId="0" applyNumberFormat="1" applyFont="1" applyBorder="1" applyAlignment="1">
      <alignment vertical="center"/>
    </xf>
    <xf numFmtId="164" fontId="7" fillId="0" borderId="39" xfId="0" applyNumberFormat="1" applyFont="1" applyBorder="1" applyAlignment="1">
      <alignment horizontal="center" vertical="center"/>
    </xf>
    <xf numFmtId="164" fontId="7" fillId="0" borderId="39" xfId="0" applyNumberFormat="1" applyFont="1" applyBorder="1" applyAlignment="1">
      <alignment vertical="center"/>
    </xf>
    <xf numFmtId="164" fontId="7" fillId="4" borderId="39" xfId="0" applyNumberFormat="1" applyFont="1" applyFill="1" applyBorder="1" applyAlignment="1">
      <alignment horizontal="center"/>
    </xf>
    <xf numFmtId="164" fontId="7" fillId="4" borderId="39" xfId="0" applyNumberFormat="1" applyFont="1" applyFill="1" applyBorder="1" applyAlignment="1"/>
    <xf numFmtId="16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 applyAlignment="1">
      <alignment horizontal="center"/>
    </xf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8" xfId="0" applyFill="1" applyBorder="1" applyAlignment="1">
      <alignment horizontal="center" vertical="top" shrinkToFit="1"/>
    </xf>
    <xf numFmtId="164" fontId="0" fillId="2" borderId="49" xfId="0" applyNumberFormat="1" applyFill="1" applyBorder="1" applyAlignment="1">
      <alignment vertical="top"/>
    </xf>
    <xf numFmtId="164" fontId="16" fillId="3" borderId="33" xfId="0" applyNumberFormat="1" applyFont="1" applyFill="1" applyBorder="1" applyAlignment="1" applyProtection="1">
      <alignment vertical="top" shrinkToFit="1"/>
      <protection locked="0"/>
    </xf>
    <xf numFmtId="164" fontId="16" fillId="0" borderId="33" xfId="0" applyNumberFormat="1" applyFont="1" applyBorder="1" applyAlignment="1">
      <alignment vertical="top" shrinkToFit="1"/>
    </xf>
    <xf numFmtId="164" fontId="16" fillId="0" borderId="26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164" fontId="0" fillId="2" borderId="10" xfId="0" applyNumberFormat="1" applyFill="1" applyBorder="1" applyAlignment="1">
      <alignment vertical="top" shrinkToFit="1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horizontal="center" vertical="top"/>
    </xf>
    <xf numFmtId="164" fontId="0" fillId="2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3" borderId="39" xfId="0" applyNumberFormat="1" applyFont="1" applyFill="1" applyBorder="1" applyAlignment="1" applyProtection="1">
      <alignment vertical="top" shrinkToFit="1"/>
      <protection locked="0"/>
    </xf>
    <xf numFmtId="164" fontId="16" fillId="0" borderId="39" xfId="0" applyNumberFormat="1" applyFont="1" applyBorder="1" applyAlignment="1">
      <alignment vertical="top" shrinkToFit="1"/>
    </xf>
    <xf numFmtId="16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2" fontId="0" fillId="2" borderId="43" xfId="0" applyNumberFormat="1" applyFill="1" applyBorder="1"/>
    <xf numFmtId="2" fontId="0" fillId="2" borderId="42" xfId="0" applyNumberFormat="1" applyFill="1" applyBorder="1"/>
    <xf numFmtId="2" fontId="0" fillId="0" borderId="0" xfId="0" applyNumberFormat="1"/>
    <xf numFmtId="2" fontId="0" fillId="2" borderId="36" xfId="0" applyNumberFormat="1" applyFill="1" applyBorder="1"/>
    <xf numFmtId="2" fontId="0" fillId="2" borderId="51" xfId="0" applyNumberFormat="1" applyFill="1" applyBorder="1"/>
    <xf numFmtId="2" fontId="0" fillId="2" borderId="49" xfId="0" applyNumberFormat="1" applyFill="1" applyBorder="1" applyAlignment="1">
      <alignment vertical="top"/>
    </xf>
    <xf numFmtId="2" fontId="16" fillId="0" borderId="33" xfId="0" applyNumberFormat="1" applyFont="1" applyBorder="1" applyAlignment="1">
      <alignment vertical="top" shrinkToFit="1"/>
    </xf>
    <xf numFmtId="2" fontId="0" fillId="2" borderId="39" xfId="0" applyNumberFormat="1" applyFill="1" applyBorder="1" applyAlignment="1">
      <alignment vertical="top" shrinkToFit="1"/>
    </xf>
    <xf numFmtId="2" fontId="16" fillId="0" borderId="39" xfId="0" applyNumberFormat="1" applyFont="1" applyBorder="1" applyAlignment="1">
      <alignment vertical="top" shrinkToFit="1"/>
    </xf>
    <xf numFmtId="2" fontId="0" fillId="0" borderId="0" xfId="0" applyNumberFormat="1" applyAlignment="1">
      <alignment vertical="top"/>
    </xf>
    <xf numFmtId="2" fontId="8" fillId="2" borderId="12" xfId="0" applyNumberFormat="1" applyFont="1" applyFill="1" applyBorder="1" applyAlignment="1">
      <alignment vertical="top"/>
    </xf>
    <xf numFmtId="2" fontId="8" fillId="2" borderId="22" xfId="0" applyNumberFormat="1" applyFont="1" applyFill="1" applyBorder="1" applyAlignment="1">
      <alignment vertical="top"/>
    </xf>
    <xf numFmtId="165" fontId="0" fillId="2" borderId="43" xfId="0" applyNumberFormat="1" applyFill="1" applyBorder="1"/>
    <xf numFmtId="165" fontId="0" fillId="0" borderId="0" xfId="0" applyNumberFormat="1"/>
    <xf numFmtId="165" fontId="0" fillId="2" borderId="35" xfId="0" applyNumberFormat="1" applyFill="1" applyBorder="1"/>
    <xf numFmtId="165" fontId="0" fillId="2" borderId="49" xfId="0" applyNumberFormat="1" applyFill="1" applyBorder="1" applyAlignment="1">
      <alignment vertical="top"/>
    </xf>
    <xf numFmtId="165" fontId="16" fillId="0" borderId="33" xfId="0" applyNumberFormat="1" applyFont="1" applyBorder="1" applyAlignment="1">
      <alignment vertical="top" shrinkToFit="1"/>
    </xf>
    <xf numFmtId="165" fontId="17" fillId="0" borderId="33" xfId="0" applyNumberFormat="1" applyFont="1" applyBorder="1" applyAlignment="1">
      <alignment vertical="top" wrapText="1" shrinkToFit="1"/>
    </xf>
    <xf numFmtId="165" fontId="0" fillId="2" borderId="39" xfId="0" applyNumberFormat="1" applyFill="1" applyBorder="1" applyAlignment="1">
      <alignment vertical="top" shrinkToFit="1"/>
    </xf>
    <xf numFmtId="165" fontId="16" fillId="0" borderId="39" xfId="0" applyNumberFormat="1" applyFont="1" applyBorder="1" applyAlignment="1">
      <alignment vertical="top" shrinkToFit="1"/>
    </xf>
    <xf numFmtId="165" fontId="0" fillId="0" borderId="0" xfId="0" applyNumberFormat="1" applyAlignment="1">
      <alignment vertical="top"/>
    </xf>
    <xf numFmtId="165" fontId="8" fillId="2" borderId="12" xfId="0" applyNumberFormat="1" applyFont="1" applyFill="1" applyBorder="1" applyAlignment="1">
      <alignment vertical="top"/>
    </xf>
    <xf numFmtId="16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16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164" fontId="7" fillId="4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16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  <xf numFmtId="49" fontId="18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6" xfId="0" applyFont="1" applyFill="1" applyBorder="1" applyAlignment="1">
      <alignment vertical="center"/>
    </xf>
    <xf numFmtId="2" fontId="16" fillId="0" borderId="33" xfId="0" applyNumberFormat="1" applyFont="1" applyFill="1" applyBorder="1" applyAlignment="1" applyProtection="1">
      <alignment vertical="top" shrinkToFit="1"/>
      <protection locked="0"/>
    </xf>
    <xf numFmtId="2" fontId="16" fillId="0" borderId="33" xfId="0" applyNumberFormat="1" applyFont="1" applyFill="1" applyBorder="1" applyAlignment="1">
      <alignment vertical="top" shrinkToFit="1"/>
    </xf>
    <xf numFmtId="2" fontId="16" fillId="0" borderId="39" xfId="0" applyNumberFormat="1" applyFont="1" applyFill="1" applyBorder="1" applyAlignment="1" applyProtection="1">
      <alignment vertical="top" shrinkToFit="1"/>
      <protection locked="0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4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47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45" t="s">
        <v>40</v>
      </c>
      <c r="C1" s="246"/>
      <c r="D1" s="246"/>
      <c r="E1" s="246"/>
      <c r="F1" s="246"/>
      <c r="G1" s="246"/>
      <c r="H1" s="246"/>
      <c r="I1" s="246"/>
      <c r="J1" s="247"/>
    </row>
    <row r="2" spans="1:15" ht="23.25" customHeight="1" x14ac:dyDescent="0.2">
      <c r="A2" s="4"/>
      <c r="B2" s="81" t="s">
        <v>38</v>
      </c>
      <c r="C2" s="82"/>
      <c r="D2" s="83"/>
      <c r="E2" s="83" t="s">
        <v>43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41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42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70"/>
      <c r="E11" s="270"/>
      <c r="F11" s="270"/>
      <c r="G11" s="270"/>
      <c r="H11" s="28" t="s">
        <v>33</v>
      </c>
      <c r="I11" s="274"/>
      <c r="J11" s="11"/>
    </row>
    <row r="12" spans="1:15" ht="15.75" customHeight="1" x14ac:dyDescent="0.2">
      <c r="A12" s="4"/>
      <c r="B12" s="41"/>
      <c r="C12" s="26"/>
      <c r="D12" s="271"/>
      <c r="E12" s="271"/>
      <c r="F12" s="271"/>
      <c r="G12" s="271"/>
      <c r="H12" s="28" t="s">
        <v>34</v>
      </c>
      <c r="I12" s="274"/>
      <c r="J12" s="11"/>
    </row>
    <row r="13" spans="1:15" ht="15.75" customHeight="1" x14ac:dyDescent="0.2">
      <c r="A13" s="4"/>
      <c r="B13" s="42"/>
      <c r="C13" s="273"/>
      <c r="D13" s="272"/>
      <c r="E13" s="272"/>
      <c r="F13" s="272"/>
      <c r="G13" s="272"/>
      <c r="H13" s="29"/>
      <c r="I13" s="275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4"/>
      <c r="F15" s="254"/>
      <c r="G15" s="255"/>
      <c r="H15" s="255"/>
      <c r="I15" s="255" t="s">
        <v>28</v>
      </c>
      <c r="J15" s="256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35"/>
      <c r="F16" s="236"/>
      <c r="G16" s="235"/>
      <c r="H16" s="236"/>
      <c r="I16" s="235">
        <f>SUMIF(F47:F50,A16,I47:I50)+SUMIF(F47:F50,"PSU",I47:I50)</f>
        <v>0</v>
      </c>
      <c r="J16" s="237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35"/>
      <c r="F17" s="236"/>
      <c r="G17" s="235"/>
      <c r="H17" s="236"/>
      <c r="I17" s="235">
        <f>SUMIF(F47:F50,A17,I47:I50)</f>
        <v>0</v>
      </c>
      <c r="J17" s="237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35"/>
      <c r="F18" s="236"/>
      <c r="G18" s="235"/>
      <c r="H18" s="236"/>
      <c r="I18" s="235">
        <f>SUMIF(F47:F50,A18,I47:I50)</f>
        <v>0</v>
      </c>
      <c r="J18" s="237"/>
    </row>
    <row r="19" spans="1:10" ht="23.25" customHeight="1" x14ac:dyDescent="0.2">
      <c r="A19" s="146" t="s">
        <v>56</v>
      </c>
      <c r="B19" s="147" t="s">
        <v>26</v>
      </c>
      <c r="C19" s="58"/>
      <c r="D19" s="59"/>
      <c r="E19" s="235"/>
      <c r="F19" s="236"/>
      <c r="G19" s="235"/>
      <c r="H19" s="236"/>
      <c r="I19" s="235">
        <f>SUMIF(F47:F50,A19,I47:I50)</f>
        <v>0</v>
      </c>
      <c r="J19" s="237"/>
    </row>
    <row r="20" spans="1:10" ht="23.25" customHeight="1" x14ac:dyDescent="0.2">
      <c r="A20" s="146" t="s">
        <v>57</v>
      </c>
      <c r="B20" s="147" t="s">
        <v>27</v>
      </c>
      <c r="C20" s="58"/>
      <c r="D20" s="59"/>
      <c r="E20" s="235"/>
      <c r="F20" s="236"/>
      <c r="G20" s="235"/>
      <c r="H20" s="236"/>
      <c r="I20" s="235">
        <f>SUMIF(F47:F50,A20,I47:I50)</f>
        <v>0</v>
      </c>
      <c r="J20" s="237"/>
    </row>
    <row r="21" spans="1:10" ht="23.25" customHeight="1" x14ac:dyDescent="0.2">
      <c r="A21" s="4"/>
      <c r="B21" s="74" t="s">
        <v>28</v>
      </c>
      <c r="C21" s="75"/>
      <c r="D21" s="76"/>
      <c r="E21" s="243"/>
      <c r="F21" s="252"/>
      <c r="G21" s="243"/>
      <c r="H21" s="252"/>
      <c r="I21" s="243">
        <f>SUM(I16:J20)</f>
        <v>0</v>
      </c>
      <c r="J21" s="24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41">
        <f>ZakladDPHSniVypocet</f>
        <v>0</v>
      </c>
      <c r="H23" s="242"/>
      <c r="I23" s="24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9">
        <f>ZakladDPHSni*SazbaDPH1/100</f>
        <v>0</v>
      </c>
      <c r="H24" s="240"/>
      <c r="I24" s="24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41">
        <f>ZakladDPHZaklVypocet</f>
        <v>0</v>
      </c>
      <c r="H25" s="242"/>
      <c r="I25" s="24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8">
        <f>ZakladDPHZakl*SazbaDPH2/100</f>
        <v>0</v>
      </c>
      <c r="H26" s="249"/>
      <c r="I26" s="24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50">
        <f>0</f>
        <v>0</v>
      </c>
      <c r="H27" s="250"/>
      <c r="I27" s="250"/>
      <c r="J27" s="63" t="str">
        <f t="shared" si="0"/>
        <v>CZK</v>
      </c>
    </row>
    <row r="28" spans="1:10" ht="27.75" hidden="1" customHeight="1" thickBot="1" x14ac:dyDescent="0.25">
      <c r="A28" s="4"/>
      <c r="B28" s="118" t="s">
        <v>22</v>
      </c>
      <c r="C28" s="119"/>
      <c r="D28" s="119"/>
      <c r="E28" s="120"/>
      <c r="F28" s="121"/>
      <c r="G28" s="253">
        <f>ZakladDPHSniVypocet+ZakladDPHZaklVypocet</f>
        <v>0</v>
      </c>
      <c r="H28" s="253"/>
      <c r="I28" s="253"/>
      <c r="J28" s="122" t="str">
        <f t="shared" si="0"/>
        <v>CZK</v>
      </c>
    </row>
    <row r="29" spans="1:10" ht="27.75" customHeight="1" thickBot="1" x14ac:dyDescent="0.25">
      <c r="A29" s="4"/>
      <c r="B29" s="118" t="s">
        <v>35</v>
      </c>
      <c r="C29" s="123"/>
      <c r="D29" s="123"/>
      <c r="E29" s="123"/>
      <c r="F29" s="123"/>
      <c r="G29" s="251">
        <f>ZakladDPHSni+DPHSni+ZakladDPHZakl+DPHZakl+Zaokrouhleni</f>
        <v>0</v>
      </c>
      <c r="H29" s="251"/>
      <c r="I29" s="251"/>
      <c r="J29" s="124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0"/>
      <c r="G37" s="110"/>
      <c r="H37" s="110"/>
      <c r="I37" s="110"/>
      <c r="J37" s="3"/>
    </row>
    <row r="38" spans="1:10" ht="25.5" hidden="1" customHeight="1" x14ac:dyDescent="0.2">
      <c r="A38" s="102" t="s">
        <v>37</v>
      </c>
      <c r="B38" s="104" t="s">
        <v>16</v>
      </c>
      <c r="C38" s="105" t="s">
        <v>5</v>
      </c>
      <c r="D38" s="106"/>
      <c r="E38" s="106"/>
      <c r="F38" s="111" t="str">
        <f>B23</f>
        <v>Základ pro sníženou DPH</v>
      </c>
      <c r="G38" s="111" t="str">
        <f>B25</f>
        <v>Základ pro základní DPH</v>
      </c>
      <c r="H38" s="112" t="s">
        <v>17</v>
      </c>
      <c r="I38" s="112" t="s">
        <v>1</v>
      </c>
      <c r="J38" s="107" t="s">
        <v>0</v>
      </c>
    </row>
    <row r="39" spans="1:10" ht="25.5" hidden="1" customHeight="1" x14ac:dyDescent="0.2">
      <c r="A39" s="102">
        <v>1</v>
      </c>
      <c r="B39" s="108"/>
      <c r="C39" s="226"/>
      <c r="D39" s="227"/>
      <c r="E39" s="227"/>
      <c r="F39" s="113">
        <f>' Pol'!AC62</f>
        <v>0</v>
      </c>
      <c r="G39" s="114">
        <f>' Pol'!AD62</f>
        <v>0</v>
      </c>
      <c r="H39" s="115">
        <f>(F39*SazbaDPH1/100)+(G39*SazbaDPH2/100)</f>
        <v>0</v>
      </c>
      <c r="I39" s="115">
        <f>F39+G39+H39</f>
        <v>0</v>
      </c>
      <c r="J39" s="109" t="str">
        <f>IF(CenaCelkemVypocet=0,"",I39/CenaCelkemVypocet*100)</f>
        <v/>
      </c>
    </row>
    <row r="40" spans="1:10" ht="25.5" hidden="1" customHeight="1" x14ac:dyDescent="0.2">
      <c r="A40" s="102"/>
      <c r="B40" s="228" t="s">
        <v>44</v>
      </c>
      <c r="C40" s="229"/>
      <c r="D40" s="229"/>
      <c r="E40" s="230"/>
      <c r="F40" s="116">
        <f>SUMIF(A39:A39,"=1",F39:F39)</f>
        <v>0</v>
      </c>
      <c r="G40" s="117">
        <f>SUMIF(A39:A39,"=1",G39:G39)</f>
        <v>0</v>
      </c>
      <c r="H40" s="117">
        <f>SUMIF(A39:A39,"=1",H39:H39)</f>
        <v>0</v>
      </c>
      <c r="I40" s="117">
        <f>SUMIF(A39:A39,"=1",I39:I39)</f>
        <v>0</v>
      </c>
      <c r="J40" s="103">
        <f>SUMIF(A39:A39,"=1",J39:J39)</f>
        <v>0</v>
      </c>
    </row>
    <row r="44" spans="1:10" ht="15.75" x14ac:dyDescent="0.25">
      <c r="B44" s="125" t="s">
        <v>46</v>
      </c>
    </row>
    <row r="46" spans="1:10" ht="25.5" customHeight="1" x14ac:dyDescent="0.2">
      <c r="A46" s="126"/>
      <c r="B46" s="130" t="s">
        <v>16</v>
      </c>
      <c r="C46" s="130" t="s">
        <v>5</v>
      </c>
      <c r="D46" s="131"/>
      <c r="E46" s="131"/>
      <c r="F46" s="134" t="s">
        <v>47</v>
      </c>
      <c r="G46" s="134"/>
      <c r="H46" s="134"/>
      <c r="I46" s="231" t="s">
        <v>28</v>
      </c>
      <c r="J46" s="231"/>
    </row>
    <row r="47" spans="1:10" ht="25.5" customHeight="1" x14ac:dyDescent="0.2">
      <c r="A47" s="127"/>
      <c r="B47" s="135" t="s">
        <v>48</v>
      </c>
      <c r="C47" s="233" t="s">
        <v>49</v>
      </c>
      <c r="D47" s="234"/>
      <c r="E47" s="234"/>
      <c r="F47" s="137" t="s">
        <v>23</v>
      </c>
      <c r="G47" s="138"/>
      <c r="H47" s="138"/>
      <c r="I47" s="232">
        <f>' Pol'!G8</f>
        <v>0</v>
      </c>
      <c r="J47" s="232"/>
    </row>
    <row r="48" spans="1:10" ht="25.5" customHeight="1" x14ac:dyDescent="0.2">
      <c r="A48" s="127"/>
      <c r="B48" s="129" t="s">
        <v>50</v>
      </c>
      <c r="C48" s="220" t="s">
        <v>51</v>
      </c>
      <c r="D48" s="221"/>
      <c r="E48" s="221"/>
      <c r="F48" s="139" t="s">
        <v>23</v>
      </c>
      <c r="G48" s="140"/>
      <c r="H48" s="140"/>
      <c r="I48" s="219">
        <f>' Pol'!G36</f>
        <v>0</v>
      </c>
      <c r="J48" s="219"/>
    </row>
    <row r="49" spans="1:10" ht="25.5" customHeight="1" x14ac:dyDescent="0.2">
      <c r="A49" s="127"/>
      <c r="B49" s="129" t="s">
        <v>52</v>
      </c>
      <c r="C49" s="220" t="s">
        <v>53</v>
      </c>
      <c r="D49" s="221"/>
      <c r="E49" s="221"/>
      <c r="F49" s="139" t="s">
        <v>24</v>
      </c>
      <c r="G49" s="140"/>
      <c r="H49" s="140"/>
      <c r="I49" s="219">
        <f>' Pol'!G45</f>
        <v>0</v>
      </c>
      <c r="J49" s="219"/>
    </row>
    <row r="50" spans="1:10" ht="25.5" customHeight="1" x14ac:dyDescent="0.2">
      <c r="A50" s="127"/>
      <c r="B50" s="136" t="s">
        <v>54</v>
      </c>
      <c r="C50" s="223" t="s">
        <v>55</v>
      </c>
      <c r="D50" s="224"/>
      <c r="E50" s="224"/>
      <c r="F50" s="141" t="s">
        <v>24</v>
      </c>
      <c r="G50" s="142"/>
      <c r="H50" s="142"/>
      <c r="I50" s="222">
        <f>' Pol'!G55</f>
        <v>0</v>
      </c>
      <c r="J50" s="222"/>
    </row>
    <row r="51" spans="1:10" ht="25.5" customHeight="1" x14ac:dyDescent="0.2">
      <c r="A51" s="128"/>
      <c r="B51" s="132" t="s">
        <v>1</v>
      </c>
      <c r="C51" s="132"/>
      <c r="D51" s="133"/>
      <c r="E51" s="133"/>
      <c r="F51" s="143"/>
      <c r="G51" s="144"/>
      <c r="H51" s="144"/>
      <c r="I51" s="225">
        <f>SUM(I47:I50)</f>
        <v>0</v>
      </c>
      <c r="J51" s="225"/>
    </row>
    <row r="52" spans="1:10" x14ac:dyDescent="0.2">
      <c r="F52" s="145"/>
      <c r="G52" s="101"/>
      <c r="H52" s="145"/>
      <c r="I52" s="101"/>
      <c r="J52" s="101"/>
    </row>
    <row r="53" spans="1:10" x14ac:dyDescent="0.2">
      <c r="F53" s="145"/>
      <c r="G53" s="101"/>
      <c r="H53" s="145"/>
      <c r="I53" s="101"/>
      <c r="J53" s="101"/>
    </row>
    <row r="54" spans="1:10" x14ac:dyDescent="0.2">
      <c r="F54" s="145"/>
      <c r="G54" s="101"/>
      <c r="H54" s="145"/>
      <c r="I54" s="101"/>
      <c r="J54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7" t="s">
        <v>6</v>
      </c>
      <c r="B1" s="257"/>
      <c r="C1" s="258"/>
      <c r="D1" s="257"/>
      <c r="E1" s="257"/>
      <c r="F1" s="257"/>
      <c r="G1" s="257"/>
    </row>
    <row r="2" spans="1:7" ht="24.95" customHeight="1" x14ac:dyDescent="0.2">
      <c r="A2" s="79" t="s">
        <v>39</v>
      </c>
      <c r="B2" s="78"/>
      <c r="C2" s="259"/>
      <c r="D2" s="259"/>
      <c r="E2" s="259"/>
      <c r="F2" s="259"/>
      <c r="G2" s="260"/>
    </row>
    <row r="3" spans="1:7" ht="24.95" hidden="1" customHeight="1" x14ac:dyDescent="0.2">
      <c r="A3" s="79" t="s">
        <v>7</v>
      </c>
      <c r="B3" s="78"/>
      <c r="C3" s="259"/>
      <c r="D3" s="259"/>
      <c r="E3" s="259"/>
      <c r="F3" s="259"/>
      <c r="G3" s="260"/>
    </row>
    <row r="4" spans="1:7" ht="24.95" hidden="1" customHeight="1" x14ac:dyDescent="0.2">
      <c r="A4" s="79" t="s">
        <v>8</v>
      </c>
      <c r="B4" s="78"/>
      <c r="C4" s="259"/>
      <c r="D4" s="259"/>
      <c r="E4" s="259"/>
      <c r="F4" s="259"/>
      <c r="G4" s="26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39" workbookViewId="0">
      <selection activeCell="AO54" sqref="AO54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style="210" customWidth="1"/>
    <col min="6" max="6" width="9.85546875" style="199" customWidth="1"/>
    <col min="7" max="7" width="12.7109375" style="199" customWidth="1"/>
    <col min="8" max="21" width="0" hidden="1" customWidth="1"/>
    <col min="29" max="39" width="0" hidden="1" customWidth="1"/>
  </cols>
  <sheetData>
    <row r="1" spans="1:60" ht="15.75" customHeight="1" x14ac:dyDescent="0.25">
      <c r="A1" s="261" t="s">
        <v>6</v>
      </c>
      <c r="B1" s="261"/>
      <c r="C1" s="261"/>
      <c r="D1" s="261"/>
      <c r="E1" s="261"/>
      <c r="F1" s="261"/>
      <c r="G1" s="261"/>
      <c r="AE1" t="s">
        <v>59</v>
      </c>
    </row>
    <row r="2" spans="1:60" ht="24.95" customHeight="1" x14ac:dyDescent="0.2">
      <c r="A2" s="151" t="s">
        <v>58</v>
      </c>
      <c r="B2" s="149"/>
      <c r="C2" s="262" t="s">
        <v>43</v>
      </c>
      <c r="D2" s="263"/>
      <c r="E2" s="263"/>
      <c r="F2" s="263"/>
      <c r="G2" s="264"/>
      <c r="AE2" t="s">
        <v>60</v>
      </c>
    </row>
    <row r="3" spans="1:60" ht="24.95" hidden="1" customHeight="1" x14ac:dyDescent="0.2">
      <c r="A3" s="152" t="s">
        <v>7</v>
      </c>
      <c r="B3" s="150"/>
      <c r="C3" s="265"/>
      <c r="D3" s="265"/>
      <c r="E3" s="265"/>
      <c r="F3" s="265"/>
      <c r="G3" s="266"/>
      <c r="AE3" t="s">
        <v>61</v>
      </c>
    </row>
    <row r="4" spans="1:60" ht="24.95" hidden="1" customHeight="1" x14ac:dyDescent="0.2">
      <c r="A4" s="152" t="s">
        <v>8</v>
      </c>
      <c r="B4" s="150"/>
      <c r="C4" s="267"/>
      <c r="D4" s="265"/>
      <c r="E4" s="265"/>
      <c r="F4" s="265"/>
      <c r="G4" s="266"/>
      <c r="AE4" t="s">
        <v>62</v>
      </c>
    </row>
    <row r="5" spans="1:60" hidden="1" x14ac:dyDescent="0.2">
      <c r="A5" s="153" t="s">
        <v>63</v>
      </c>
      <c r="B5" s="154"/>
      <c r="C5" s="155"/>
      <c r="D5" s="156"/>
      <c r="E5" s="209"/>
      <c r="F5" s="197"/>
      <c r="G5" s="198"/>
      <c r="AE5" t="s">
        <v>64</v>
      </c>
    </row>
    <row r="6" spans="1:60" x14ac:dyDescent="0.2">
      <c r="D6" s="148"/>
    </row>
    <row r="7" spans="1:60" ht="38.25" x14ac:dyDescent="0.2">
      <c r="A7" s="160" t="s">
        <v>65</v>
      </c>
      <c r="B7" s="161" t="s">
        <v>66</v>
      </c>
      <c r="C7" s="161" t="s">
        <v>67</v>
      </c>
      <c r="D7" s="174" t="s">
        <v>68</v>
      </c>
      <c r="E7" s="211" t="s">
        <v>69</v>
      </c>
      <c r="F7" s="200" t="s">
        <v>70</v>
      </c>
      <c r="G7" s="201" t="s">
        <v>28</v>
      </c>
      <c r="H7" s="175" t="s">
        <v>29</v>
      </c>
      <c r="I7" s="175" t="s">
        <v>71</v>
      </c>
      <c r="J7" s="175" t="s">
        <v>30</v>
      </c>
      <c r="K7" s="175" t="s">
        <v>72</v>
      </c>
      <c r="L7" s="175" t="s">
        <v>73</v>
      </c>
      <c r="M7" s="175" t="s">
        <v>74</v>
      </c>
      <c r="N7" s="175" t="s">
        <v>75</v>
      </c>
      <c r="O7" s="175" t="s">
        <v>76</v>
      </c>
      <c r="P7" s="175" t="s">
        <v>77</v>
      </c>
      <c r="Q7" s="175" t="s">
        <v>78</v>
      </c>
      <c r="R7" s="175" t="s">
        <v>79</v>
      </c>
      <c r="S7" s="175" t="s">
        <v>80</v>
      </c>
      <c r="T7" s="175" t="s">
        <v>81</v>
      </c>
      <c r="U7" s="162" t="s">
        <v>82</v>
      </c>
    </row>
    <row r="8" spans="1:60" x14ac:dyDescent="0.2">
      <c r="A8" s="176" t="s">
        <v>83</v>
      </c>
      <c r="B8" s="177" t="s">
        <v>48</v>
      </c>
      <c r="C8" s="178" t="s">
        <v>49</v>
      </c>
      <c r="D8" s="179"/>
      <c r="E8" s="212"/>
      <c r="F8" s="202"/>
      <c r="G8" s="202">
        <f>SUMIF(AE9:AE35,"&lt;&gt;NOR",G9:G35)</f>
        <v>0</v>
      </c>
      <c r="H8" s="168"/>
      <c r="I8" s="168">
        <f>SUM(I9:I35)</f>
        <v>0</v>
      </c>
      <c r="J8" s="168"/>
      <c r="K8" s="168">
        <f>SUM(K9:K35)</f>
        <v>0</v>
      </c>
      <c r="L8" s="168"/>
      <c r="M8" s="168">
        <f>SUM(M9:M35)</f>
        <v>0</v>
      </c>
      <c r="N8" s="168"/>
      <c r="O8" s="168">
        <f>SUM(O9:O35)</f>
        <v>0</v>
      </c>
      <c r="P8" s="168"/>
      <c r="Q8" s="168">
        <f>SUM(Q9:Q35)</f>
        <v>0</v>
      </c>
      <c r="R8" s="168"/>
      <c r="S8" s="168"/>
      <c r="T8" s="180"/>
      <c r="U8" s="168">
        <f>SUM(U9:U35)</f>
        <v>37.770000000000003</v>
      </c>
      <c r="AE8" t="s">
        <v>84</v>
      </c>
    </row>
    <row r="9" spans="1:60" outlineLevel="1" x14ac:dyDescent="0.2">
      <c r="A9" s="158">
        <v>1</v>
      </c>
      <c r="B9" s="163" t="s">
        <v>85</v>
      </c>
      <c r="C9" s="190" t="s">
        <v>86</v>
      </c>
      <c r="D9" s="165" t="s">
        <v>87</v>
      </c>
      <c r="E9" s="213">
        <v>9.76</v>
      </c>
      <c r="F9" s="276"/>
      <c r="G9" s="203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0"/>
      <c r="S9" s="170"/>
      <c r="T9" s="171">
        <v>3.2000000000000001E-2</v>
      </c>
      <c r="U9" s="170">
        <f>ROUND(E9*T9,2)</f>
        <v>0.31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88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 x14ac:dyDescent="0.2">
      <c r="A10" s="158"/>
      <c r="B10" s="163"/>
      <c r="C10" s="191" t="s">
        <v>89</v>
      </c>
      <c r="D10" s="166"/>
      <c r="E10" s="214">
        <v>9.76</v>
      </c>
      <c r="F10" s="277"/>
      <c r="G10" s="203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1"/>
      <c r="U10" s="170"/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90</v>
      </c>
      <c r="AF10" s="157">
        <v>0</v>
      </c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ht="22.5" outlineLevel="1" x14ac:dyDescent="0.2">
      <c r="A11" s="158">
        <v>2</v>
      </c>
      <c r="B11" s="163" t="s">
        <v>91</v>
      </c>
      <c r="C11" s="190" t="s">
        <v>92</v>
      </c>
      <c r="D11" s="165" t="s">
        <v>87</v>
      </c>
      <c r="E11" s="213">
        <v>6.2786999999999997</v>
      </c>
      <c r="F11" s="276"/>
      <c r="G11" s="203">
        <f>ROUND(E11*F11,2)</f>
        <v>0</v>
      </c>
      <c r="H11" s="169"/>
      <c r="I11" s="170">
        <f>ROUND(E11*H11,2)</f>
        <v>0</v>
      </c>
      <c r="J11" s="169"/>
      <c r="K11" s="170">
        <f>ROUND(E11*J11,2)</f>
        <v>0</v>
      </c>
      <c r="L11" s="170">
        <v>21</v>
      </c>
      <c r="M11" s="170">
        <f>G11*(1+L11/100)</f>
        <v>0</v>
      </c>
      <c r="N11" s="170">
        <v>0</v>
      </c>
      <c r="O11" s="170">
        <f>ROUND(E11*N11,2)</f>
        <v>0</v>
      </c>
      <c r="P11" s="170">
        <v>0</v>
      </c>
      <c r="Q11" s="170">
        <f>ROUND(E11*P11,2)</f>
        <v>0</v>
      </c>
      <c r="R11" s="170"/>
      <c r="S11" s="170"/>
      <c r="T11" s="171">
        <v>0.11</v>
      </c>
      <c r="U11" s="170">
        <f>ROUND(E11*T11,2)</f>
        <v>0.69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88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/>
      <c r="B12" s="163"/>
      <c r="C12" s="191" t="s">
        <v>93</v>
      </c>
      <c r="D12" s="166"/>
      <c r="E12" s="214"/>
      <c r="F12" s="277"/>
      <c r="G12" s="203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1"/>
      <c r="U12" s="170"/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90</v>
      </c>
      <c r="AF12" s="157">
        <v>0</v>
      </c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ht="22.5" outlineLevel="1" x14ac:dyDescent="0.2">
      <c r="A13" s="158"/>
      <c r="B13" s="163"/>
      <c r="C13" s="191" t="s">
        <v>94</v>
      </c>
      <c r="D13" s="166"/>
      <c r="E13" s="214">
        <v>0.8337</v>
      </c>
      <c r="F13" s="277"/>
      <c r="G13" s="203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1"/>
      <c r="U13" s="170"/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90</v>
      </c>
      <c r="AF13" s="157">
        <v>0</v>
      </c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 x14ac:dyDescent="0.2">
      <c r="A14" s="158"/>
      <c r="B14" s="163"/>
      <c r="C14" s="191" t="s">
        <v>95</v>
      </c>
      <c r="D14" s="166"/>
      <c r="E14" s="214"/>
      <c r="F14" s="277"/>
      <c r="G14" s="203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1"/>
      <c r="U14" s="170"/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90</v>
      </c>
      <c r="AF14" s="157">
        <v>0</v>
      </c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 x14ac:dyDescent="0.2">
      <c r="A15" s="158"/>
      <c r="B15" s="163"/>
      <c r="C15" s="191" t="s">
        <v>96</v>
      </c>
      <c r="D15" s="166"/>
      <c r="E15" s="214">
        <v>0.66500000000000004</v>
      </c>
      <c r="F15" s="277"/>
      <c r="G15" s="203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1"/>
      <c r="U15" s="170"/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90</v>
      </c>
      <c r="AF15" s="157">
        <v>0</v>
      </c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 x14ac:dyDescent="0.2">
      <c r="A16" s="158"/>
      <c r="B16" s="163"/>
      <c r="C16" s="191" t="s">
        <v>97</v>
      </c>
      <c r="D16" s="166"/>
      <c r="E16" s="214"/>
      <c r="F16" s="277"/>
      <c r="G16" s="203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1"/>
      <c r="U16" s="170"/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90</v>
      </c>
      <c r="AF16" s="157">
        <v>0</v>
      </c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 x14ac:dyDescent="0.2">
      <c r="A17" s="158"/>
      <c r="B17" s="163"/>
      <c r="C17" s="191" t="s">
        <v>98</v>
      </c>
      <c r="D17" s="166"/>
      <c r="E17" s="214">
        <v>2.68</v>
      </c>
      <c r="F17" s="277"/>
      <c r="G17" s="203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1"/>
      <c r="U17" s="170"/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90</v>
      </c>
      <c r="AF17" s="157">
        <v>0</v>
      </c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 x14ac:dyDescent="0.2">
      <c r="A18" s="158"/>
      <c r="B18" s="163"/>
      <c r="C18" s="191" t="s">
        <v>99</v>
      </c>
      <c r="D18" s="166"/>
      <c r="E18" s="214"/>
      <c r="F18" s="277"/>
      <c r="G18" s="203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1"/>
      <c r="U18" s="170"/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90</v>
      </c>
      <c r="AF18" s="157">
        <v>0</v>
      </c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">
      <c r="A19" s="158"/>
      <c r="B19" s="163"/>
      <c r="C19" s="191" t="s">
        <v>100</v>
      </c>
      <c r="D19" s="166"/>
      <c r="E19" s="214">
        <v>2.1</v>
      </c>
      <c r="F19" s="277"/>
      <c r="G19" s="203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1"/>
      <c r="U19" s="170"/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90</v>
      </c>
      <c r="AF19" s="157">
        <v>0</v>
      </c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 x14ac:dyDescent="0.2">
      <c r="A20" s="158">
        <v>3</v>
      </c>
      <c r="B20" s="163" t="s">
        <v>101</v>
      </c>
      <c r="C20" s="190" t="s">
        <v>102</v>
      </c>
      <c r="D20" s="165" t="s">
        <v>87</v>
      </c>
      <c r="E20" s="213">
        <v>6.2786999999999997</v>
      </c>
      <c r="F20" s="276"/>
      <c r="G20" s="203">
        <f>ROUND(E20*F20,2)</f>
        <v>0</v>
      </c>
      <c r="H20" s="169"/>
      <c r="I20" s="170">
        <f>ROUND(E20*H20,2)</f>
        <v>0</v>
      </c>
      <c r="J20" s="169"/>
      <c r="K20" s="170">
        <f>ROUND(E20*J20,2)</f>
        <v>0</v>
      </c>
      <c r="L20" s="170">
        <v>21</v>
      </c>
      <c r="M20" s="170">
        <f>G20*(1+L20/100)</f>
        <v>0</v>
      </c>
      <c r="N20" s="170">
        <v>0</v>
      </c>
      <c r="O20" s="170">
        <f>ROUND(E20*N20,2)</f>
        <v>0</v>
      </c>
      <c r="P20" s="170">
        <v>0</v>
      </c>
      <c r="Q20" s="170">
        <f>ROUND(E20*P20,2)</f>
        <v>0</v>
      </c>
      <c r="R20" s="170"/>
      <c r="S20" s="170"/>
      <c r="T20" s="171">
        <v>4.3099999999999999E-2</v>
      </c>
      <c r="U20" s="170">
        <f>ROUND(E20*T20,2)</f>
        <v>0.27</v>
      </c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88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ht="22.5" outlineLevel="1" x14ac:dyDescent="0.2">
      <c r="A21" s="158">
        <v>4</v>
      </c>
      <c r="B21" s="163" t="s">
        <v>103</v>
      </c>
      <c r="C21" s="190" t="s">
        <v>104</v>
      </c>
      <c r="D21" s="165" t="s">
        <v>87</v>
      </c>
      <c r="E21" s="213">
        <v>3.3950999999999998</v>
      </c>
      <c r="F21" s="276"/>
      <c r="G21" s="203">
        <f>ROUND(E21*F21,2)</f>
        <v>0</v>
      </c>
      <c r="H21" s="169"/>
      <c r="I21" s="170">
        <f>ROUND(E21*H21,2)</f>
        <v>0</v>
      </c>
      <c r="J21" s="169"/>
      <c r="K21" s="170">
        <f>ROUND(E21*J21,2)</f>
        <v>0</v>
      </c>
      <c r="L21" s="170">
        <v>21</v>
      </c>
      <c r="M21" s="170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0"/>
      <c r="S21" s="170"/>
      <c r="T21" s="171">
        <v>0.23</v>
      </c>
      <c r="U21" s="170">
        <f>ROUND(E21*T21,2)</f>
        <v>0.78</v>
      </c>
      <c r="V21" s="157"/>
      <c r="W21" s="157"/>
      <c r="X21" s="157"/>
      <c r="Y21" s="157"/>
      <c r="Z21" s="157"/>
      <c r="AA21" s="157"/>
      <c r="AB21" s="157"/>
      <c r="AC21" s="157"/>
      <c r="AD21" s="157"/>
      <c r="AE21" s="157" t="s">
        <v>88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 x14ac:dyDescent="0.2">
      <c r="A22" s="158"/>
      <c r="B22" s="163"/>
      <c r="C22" s="191" t="s">
        <v>105</v>
      </c>
      <c r="D22" s="166"/>
      <c r="E22" s="214"/>
      <c r="F22" s="277"/>
      <c r="G22" s="203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1"/>
      <c r="U22" s="170"/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90</v>
      </c>
      <c r="AF22" s="157">
        <v>0</v>
      </c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ht="22.5" outlineLevel="1" x14ac:dyDescent="0.2">
      <c r="A23" s="158"/>
      <c r="B23" s="163"/>
      <c r="C23" s="191" t="s">
        <v>106</v>
      </c>
      <c r="D23" s="166"/>
      <c r="E23" s="214">
        <v>2.5011000000000001</v>
      </c>
      <c r="F23" s="277"/>
      <c r="G23" s="203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1"/>
      <c r="U23" s="170"/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90</v>
      </c>
      <c r="AF23" s="157">
        <v>0</v>
      </c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 x14ac:dyDescent="0.2">
      <c r="A24" s="158"/>
      <c r="B24" s="163"/>
      <c r="C24" s="191" t="s">
        <v>107</v>
      </c>
      <c r="D24" s="166"/>
      <c r="E24" s="214"/>
      <c r="F24" s="277"/>
      <c r="G24" s="203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1"/>
      <c r="U24" s="170"/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90</v>
      </c>
      <c r="AF24" s="157">
        <v>0</v>
      </c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 x14ac:dyDescent="0.2">
      <c r="A25" s="158"/>
      <c r="B25" s="163"/>
      <c r="C25" s="191" t="s">
        <v>108</v>
      </c>
      <c r="D25" s="166"/>
      <c r="E25" s="214">
        <v>0.75</v>
      </c>
      <c r="F25" s="277"/>
      <c r="G25" s="203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1"/>
      <c r="U25" s="170"/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90</v>
      </c>
      <c r="AF25" s="157">
        <v>0</v>
      </c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 x14ac:dyDescent="0.2">
      <c r="A26" s="158"/>
      <c r="B26" s="163"/>
      <c r="C26" s="191" t="s">
        <v>109</v>
      </c>
      <c r="D26" s="166"/>
      <c r="E26" s="214"/>
      <c r="F26" s="277"/>
      <c r="G26" s="203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1"/>
      <c r="U26" s="170"/>
      <c r="V26" s="157"/>
      <c r="W26" s="157"/>
      <c r="X26" s="157"/>
      <c r="Y26" s="157"/>
      <c r="Z26" s="157"/>
      <c r="AA26" s="157"/>
      <c r="AB26" s="157"/>
      <c r="AC26" s="157"/>
      <c r="AD26" s="157"/>
      <c r="AE26" s="157" t="s">
        <v>90</v>
      </c>
      <c r="AF26" s="157">
        <v>0</v>
      </c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 x14ac:dyDescent="0.2">
      <c r="A27" s="158"/>
      <c r="B27" s="163"/>
      <c r="C27" s="191" t="s">
        <v>110</v>
      </c>
      <c r="D27" s="166"/>
      <c r="E27" s="214">
        <v>0.14399999999999999</v>
      </c>
      <c r="F27" s="277"/>
      <c r="G27" s="203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1"/>
      <c r="U27" s="170"/>
      <c r="V27" s="157"/>
      <c r="W27" s="157"/>
      <c r="X27" s="157"/>
      <c r="Y27" s="157"/>
      <c r="Z27" s="157"/>
      <c r="AA27" s="157"/>
      <c r="AB27" s="157"/>
      <c r="AC27" s="157"/>
      <c r="AD27" s="157"/>
      <c r="AE27" s="157" t="s">
        <v>90</v>
      </c>
      <c r="AF27" s="157">
        <v>0</v>
      </c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 x14ac:dyDescent="0.2">
      <c r="A28" s="158">
        <v>5</v>
      </c>
      <c r="B28" s="163" t="s">
        <v>111</v>
      </c>
      <c r="C28" s="190" t="s">
        <v>112</v>
      </c>
      <c r="D28" s="165" t="s">
        <v>87</v>
      </c>
      <c r="E28" s="213">
        <v>3.3950999999999998</v>
      </c>
      <c r="F28" s="276"/>
      <c r="G28" s="203">
        <f>ROUND(E28*F28,2)</f>
        <v>0</v>
      </c>
      <c r="H28" s="169"/>
      <c r="I28" s="170">
        <f>ROUND(E28*H28,2)</f>
        <v>0</v>
      </c>
      <c r="J28" s="169"/>
      <c r="K28" s="170">
        <f>ROUND(E28*J28,2)</f>
        <v>0</v>
      </c>
      <c r="L28" s="170">
        <v>21</v>
      </c>
      <c r="M28" s="170">
        <f>G28*(1+L28/100)</f>
        <v>0</v>
      </c>
      <c r="N28" s="170">
        <v>0</v>
      </c>
      <c r="O28" s="170">
        <f>ROUND(E28*N28,2)</f>
        <v>0</v>
      </c>
      <c r="P28" s="170">
        <v>0</v>
      </c>
      <c r="Q28" s="170">
        <f>ROUND(E28*P28,2)</f>
        <v>0</v>
      </c>
      <c r="R28" s="170"/>
      <c r="S28" s="170"/>
      <c r="T28" s="171">
        <v>0.64680000000000004</v>
      </c>
      <c r="U28" s="170">
        <f>ROUND(E28*T28,2)</f>
        <v>2.2000000000000002</v>
      </c>
      <c r="V28" s="157"/>
      <c r="W28" s="157"/>
      <c r="X28" s="157"/>
      <c r="Y28" s="157"/>
      <c r="Z28" s="157"/>
      <c r="AA28" s="157"/>
      <c r="AB28" s="157"/>
      <c r="AC28" s="157"/>
      <c r="AD28" s="157"/>
      <c r="AE28" s="157" t="s">
        <v>88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outlineLevel="1" x14ac:dyDescent="0.2">
      <c r="A29" s="158">
        <v>6</v>
      </c>
      <c r="B29" s="163" t="s">
        <v>113</v>
      </c>
      <c r="C29" s="190" t="s">
        <v>114</v>
      </c>
      <c r="D29" s="165" t="s">
        <v>87</v>
      </c>
      <c r="E29" s="213">
        <v>19.433800000000002</v>
      </c>
      <c r="F29" s="276"/>
      <c r="G29" s="203">
        <f>ROUND(E29*F29,2)</f>
        <v>0</v>
      </c>
      <c r="H29" s="169"/>
      <c r="I29" s="170">
        <f>ROUND(E29*H29,2)</f>
        <v>0</v>
      </c>
      <c r="J29" s="169"/>
      <c r="K29" s="170">
        <f>ROUND(E29*J29,2)</f>
        <v>0</v>
      </c>
      <c r="L29" s="170">
        <v>21</v>
      </c>
      <c r="M29" s="170">
        <f>G29*(1+L29/100)</f>
        <v>0</v>
      </c>
      <c r="N29" s="170">
        <v>0</v>
      </c>
      <c r="O29" s="170">
        <f>ROUND(E29*N29,2)</f>
        <v>0</v>
      </c>
      <c r="P29" s="170">
        <v>0</v>
      </c>
      <c r="Q29" s="170">
        <f>ROUND(E29*P29,2)</f>
        <v>0</v>
      </c>
      <c r="R29" s="170"/>
      <c r="S29" s="170"/>
      <c r="T29" s="171">
        <v>0.34499999999999997</v>
      </c>
      <c r="U29" s="170">
        <f>ROUND(E29*T29,2)</f>
        <v>6.7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88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outlineLevel="1" x14ac:dyDescent="0.2">
      <c r="A30" s="158"/>
      <c r="B30" s="163"/>
      <c r="C30" s="191" t="s">
        <v>115</v>
      </c>
      <c r="D30" s="166"/>
      <c r="E30" s="214">
        <v>19.433800000000002</v>
      </c>
      <c r="F30" s="277"/>
      <c r="G30" s="203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1"/>
      <c r="U30" s="170"/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90</v>
      </c>
      <c r="AF30" s="157">
        <v>0</v>
      </c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 x14ac:dyDescent="0.2">
      <c r="A31" s="158">
        <v>7</v>
      </c>
      <c r="B31" s="163" t="s">
        <v>116</v>
      </c>
      <c r="C31" s="190" t="s">
        <v>117</v>
      </c>
      <c r="D31" s="165" t="s">
        <v>87</v>
      </c>
      <c r="E31" s="213">
        <v>19.433800000000002</v>
      </c>
      <c r="F31" s="276"/>
      <c r="G31" s="203">
        <f>ROUND(E31*F31,2)</f>
        <v>0</v>
      </c>
      <c r="H31" s="169"/>
      <c r="I31" s="170">
        <f>ROUND(E31*H31,2)</f>
        <v>0</v>
      </c>
      <c r="J31" s="169"/>
      <c r="K31" s="170">
        <f>ROUND(E31*J31,2)</f>
        <v>0</v>
      </c>
      <c r="L31" s="170">
        <v>21</v>
      </c>
      <c r="M31" s="170">
        <f>G31*(1+L31/100)</f>
        <v>0</v>
      </c>
      <c r="N31" s="170">
        <v>0</v>
      </c>
      <c r="O31" s="170">
        <f>ROUND(E31*N31,2)</f>
        <v>0</v>
      </c>
      <c r="P31" s="170">
        <v>0</v>
      </c>
      <c r="Q31" s="170">
        <f>ROUND(E31*P31,2)</f>
        <v>0</v>
      </c>
      <c r="R31" s="170"/>
      <c r="S31" s="170"/>
      <c r="T31" s="171">
        <v>7.3999999999999996E-2</v>
      </c>
      <c r="U31" s="170">
        <f>ROUND(E31*T31,2)</f>
        <v>1.44</v>
      </c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88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 x14ac:dyDescent="0.2">
      <c r="A32" s="158">
        <v>8</v>
      </c>
      <c r="B32" s="163" t="s">
        <v>118</v>
      </c>
      <c r="C32" s="190" t="s">
        <v>119</v>
      </c>
      <c r="D32" s="165" t="s">
        <v>120</v>
      </c>
      <c r="E32" s="213">
        <v>38.4</v>
      </c>
      <c r="F32" s="276"/>
      <c r="G32" s="203">
        <f>ROUND(E32*F32,2)</f>
        <v>0</v>
      </c>
      <c r="H32" s="169"/>
      <c r="I32" s="170">
        <f>ROUND(E32*H32,2)</f>
        <v>0</v>
      </c>
      <c r="J32" s="169"/>
      <c r="K32" s="170">
        <f>ROUND(E32*J32,2)</f>
        <v>0</v>
      </c>
      <c r="L32" s="170">
        <v>21</v>
      </c>
      <c r="M32" s="170">
        <f>G32*(1+L32/100)</f>
        <v>0</v>
      </c>
      <c r="N32" s="170">
        <v>0</v>
      </c>
      <c r="O32" s="170">
        <f>ROUND(E32*N32,2)</f>
        <v>0</v>
      </c>
      <c r="P32" s="170">
        <v>0</v>
      </c>
      <c r="Q32" s="170">
        <f>ROUND(E32*P32,2)</f>
        <v>0</v>
      </c>
      <c r="R32" s="170"/>
      <c r="S32" s="170"/>
      <c r="T32" s="171">
        <v>0.254</v>
      </c>
      <c r="U32" s="170">
        <f>ROUND(E32*T32,2)</f>
        <v>9.75</v>
      </c>
      <c r="V32" s="157"/>
      <c r="W32" s="157"/>
      <c r="X32" s="157"/>
      <c r="Y32" s="157"/>
      <c r="Z32" s="157"/>
      <c r="AA32" s="157"/>
      <c r="AB32" s="157"/>
      <c r="AC32" s="157"/>
      <c r="AD32" s="157"/>
      <c r="AE32" s="157" t="s">
        <v>88</v>
      </c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 x14ac:dyDescent="0.2">
      <c r="A33" s="158"/>
      <c r="B33" s="163"/>
      <c r="C33" s="191" t="s">
        <v>121</v>
      </c>
      <c r="D33" s="166"/>
      <c r="E33" s="214"/>
      <c r="F33" s="277"/>
      <c r="G33" s="203"/>
      <c r="H33" s="170"/>
      <c r="I33" s="170"/>
      <c r="J33" s="170"/>
      <c r="K33" s="170"/>
      <c r="L33" s="170"/>
      <c r="M33" s="170"/>
      <c r="N33" s="170"/>
      <c r="O33" s="170"/>
      <c r="P33" s="170"/>
      <c r="Q33" s="170"/>
      <c r="R33" s="170"/>
      <c r="S33" s="170"/>
      <c r="T33" s="171"/>
      <c r="U33" s="170"/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90</v>
      </c>
      <c r="AF33" s="157">
        <v>0</v>
      </c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 x14ac:dyDescent="0.2">
      <c r="A34" s="158"/>
      <c r="B34" s="163"/>
      <c r="C34" s="191" t="s">
        <v>122</v>
      </c>
      <c r="D34" s="166"/>
      <c r="E34" s="214">
        <v>38.4</v>
      </c>
      <c r="F34" s="277"/>
      <c r="G34" s="203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0"/>
      <c r="S34" s="170"/>
      <c r="T34" s="171"/>
      <c r="U34" s="170"/>
      <c r="V34" s="157"/>
      <c r="W34" s="157"/>
      <c r="X34" s="157"/>
      <c r="Y34" s="157"/>
      <c r="Z34" s="157"/>
      <c r="AA34" s="157"/>
      <c r="AB34" s="157"/>
      <c r="AC34" s="157"/>
      <c r="AD34" s="157"/>
      <c r="AE34" s="157" t="s">
        <v>90</v>
      </c>
      <c r="AF34" s="157">
        <v>0</v>
      </c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outlineLevel="1" x14ac:dyDescent="0.2">
      <c r="A35" s="158">
        <v>9</v>
      </c>
      <c r="B35" s="163" t="s">
        <v>123</v>
      </c>
      <c r="C35" s="190" t="s">
        <v>124</v>
      </c>
      <c r="D35" s="165" t="s">
        <v>87</v>
      </c>
      <c r="E35" s="213">
        <v>23.968800000000002</v>
      </c>
      <c r="F35" s="276"/>
      <c r="G35" s="203">
        <f>ROUND(E35*F35,2)</f>
        <v>0</v>
      </c>
      <c r="H35" s="169"/>
      <c r="I35" s="170">
        <f>ROUND(E35*H35,2)</f>
        <v>0</v>
      </c>
      <c r="J35" s="169"/>
      <c r="K35" s="170">
        <f>ROUND(E35*J35,2)</f>
        <v>0</v>
      </c>
      <c r="L35" s="170">
        <v>21</v>
      </c>
      <c r="M35" s="170">
        <f>G35*(1+L35/100)</f>
        <v>0</v>
      </c>
      <c r="N35" s="170">
        <v>0</v>
      </c>
      <c r="O35" s="170">
        <f>ROUND(E35*N35,2)</f>
        <v>0</v>
      </c>
      <c r="P35" s="170">
        <v>0</v>
      </c>
      <c r="Q35" s="170">
        <f>ROUND(E35*P35,2)</f>
        <v>0</v>
      </c>
      <c r="R35" s="170"/>
      <c r="S35" s="170"/>
      <c r="T35" s="171">
        <v>0.65200000000000002</v>
      </c>
      <c r="U35" s="170">
        <f>ROUND(E35*T35,2)</f>
        <v>15.63</v>
      </c>
      <c r="V35" s="157"/>
      <c r="W35" s="157"/>
      <c r="X35" s="157"/>
      <c r="Y35" s="157"/>
      <c r="Z35" s="157"/>
      <c r="AA35" s="157"/>
      <c r="AB35" s="157"/>
      <c r="AC35" s="157"/>
      <c r="AD35" s="157"/>
      <c r="AE35" s="157" t="s">
        <v>88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x14ac:dyDescent="0.2">
      <c r="A36" s="159" t="s">
        <v>83</v>
      </c>
      <c r="B36" s="164" t="s">
        <v>50</v>
      </c>
      <c r="C36" s="192" t="s">
        <v>51</v>
      </c>
      <c r="D36" s="167"/>
      <c r="E36" s="215"/>
      <c r="F36" s="204"/>
      <c r="G36" s="204">
        <f>SUMIF(AE37:AE44,"&lt;&gt;NOR",G37:G44)</f>
        <v>0</v>
      </c>
      <c r="H36" s="172"/>
      <c r="I36" s="172">
        <f>SUM(I37:I44)</f>
        <v>0</v>
      </c>
      <c r="J36" s="172"/>
      <c r="K36" s="172">
        <f>SUM(K37:K44)</f>
        <v>0</v>
      </c>
      <c r="L36" s="172"/>
      <c r="M36" s="172">
        <f>SUM(M37:M44)</f>
        <v>0</v>
      </c>
      <c r="N36" s="172"/>
      <c r="O36" s="172">
        <f>SUM(O37:O44)</f>
        <v>34.590000000000003</v>
      </c>
      <c r="P36" s="172"/>
      <c r="Q36" s="172">
        <f>SUM(Q37:Q44)</f>
        <v>0</v>
      </c>
      <c r="R36" s="172"/>
      <c r="S36" s="172"/>
      <c r="T36" s="173"/>
      <c r="U36" s="172">
        <f>SUM(U37:U44)</f>
        <v>14.559999999999999</v>
      </c>
      <c r="AE36" t="s">
        <v>84</v>
      </c>
    </row>
    <row r="37" spans="1:60" outlineLevel="1" x14ac:dyDescent="0.2">
      <c r="A37" s="158">
        <v>10</v>
      </c>
      <c r="B37" s="163" t="s">
        <v>125</v>
      </c>
      <c r="C37" s="190" t="s">
        <v>126</v>
      </c>
      <c r="D37" s="165" t="s">
        <v>87</v>
      </c>
      <c r="E37" s="213">
        <v>3.3950999999999998</v>
      </c>
      <c r="F37" s="276"/>
      <c r="G37" s="203">
        <f>ROUND(E37*F37,2)</f>
        <v>0</v>
      </c>
      <c r="H37" s="169"/>
      <c r="I37" s="170">
        <f>ROUND(E37*H37,2)</f>
        <v>0</v>
      </c>
      <c r="J37" s="169"/>
      <c r="K37" s="170">
        <f>ROUND(E37*J37,2)</f>
        <v>0</v>
      </c>
      <c r="L37" s="170">
        <v>21</v>
      </c>
      <c r="M37" s="170">
        <f>G37*(1+L37/100)</f>
        <v>0</v>
      </c>
      <c r="N37" s="170">
        <v>2.5249999999999999</v>
      </c>
      <c r="O37" s="170">
        <f>ROUND(E37*N37,2)</f>
        <v>8.57</v>
      </c>
      <c r="P37" s="170">
        <v>0</v>
      </c>
      <c r="Q37" s="170">
        <f>ROUND(E37*P37,2)</f>
        <v>0</v>
      </c>
      <c r="R37" s="170"/>
      <c r="S37" s="170"/>
      <c r="T37" s="171">
        <v>0.47699999999999998</v>
      </c>
      <c r="U37" s="170">
        <f>ROUND(E37*T37,2)</f>
        <v>1.62</v>
      </c>
      <c r="V37" s="157"/>
      <c r="W37" s="157"/>
      <c r="X37" s="157"/>
      <c r="Y37" s="157"/>
      <c r="Z37" s="157"/>
      <c r="AA37" s="157"/>
      <c r="AB37" s="157"/>
      <c r="AC37" s="157"/>
      <c r="AD37" s="157"/>
      <c r="AE37" s="157" t="s">
        <v>88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outlineLevel="1" x14ac:dyDescent="0.2">
      <c r="A38" s="158"/>
      <c r="B38" s="163"/>
      <c r="C38" s="191" t="s">
        <v>127</v>
      </c>
      <c r="D38" s="166"/>
      <c r="E38" s="214"/>
      <c r="F38" s="277"/>
      <c r="G38" s="203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1"/>
      <c r="U38" s="170"/>
      <c r="V38" s="157"/>
      <c r="W38" s="157"/>
      <c r="X38" s="157"/>
      <c r="Y38" s="157"/>
      <c r="Z38" s="157"/>
      <c r="AA38" s="157"/>
      <c r="AB38" s="157"/>
      <c r="AC38" s="157"/>
      <c r="AD38" s="157"/>
      <c r="AE38" s="157" t="s">
        <v>90</v>
      </c>
      <c r="AF38" s="157">
        <v>0</v>
      </c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 x14ac:dyDescent="0.2">
      <c r="A39" s="158"/>
      <c r="B39" s="163"/>
      <c r="C39" s="191" t="s">
        <v>128</v>
      </c>
      <c r="D39" s="166"/>
      <c r="E39" s="214">
        <v>3.3950999999999998</v>
      </c>
      <c r="F39" s="277"/>
      <c r="G39" s="203"/>
      <c r="H39" s="170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1"/>
      <c r="U39" s="170"/>
      <c r="V39" s="157"/>
      <c r="W39" s="157"/>
      <c r="X39" s="157"/>
      <c r="Y39" s="157"/>
      <c r="Z39" s="157"/>
      <c r="AA39" s="157"/>
      <c r="AB39" s="157"/>
      <c r="AC39" s="157"/>
      <c r="AD39" s="157"/>
      <c r="AE39" s="157" t="s">
        <v>90</v>
      </c>
      <c r="AF39" s="157">
        <v>0</v>
      </c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ht="22.5" outlineLevel="1" x14ac:dyDescent="0.2">
      <c r="A40" s="158">
        <v>11</v>
      </c>
      <c r="B40" s="163" t="s">
        <v>129</v>
      </c>
      <c r="C40" s="190" t="s">
        <v>130</v>
      </c>
      <c r="D40" s="165" t="s">
        <v>87</v>
      </c>
      <c r="E40" s="213">
        <v>13.4137</v>
      </c>
      <c r="F40" s="276"/>
      <c r="G40" s="203">
        <f>ROUND(E40*F40,2)</f>
        <v>0</v>
      </c>
      <c r="H40" s="169"/>
      <c r="I40" s="170">
        <f>ROUND(E40*H40,2)</f>
        <v>0</v>
      </c>
      <c r="J40" s="169"/>
      <c r="K40" s="170">
        <f>ROUND(E40*J40,2)</f>
        <v>0</v>
      </c>
      <c r="L40" s="170">
        <v>21</v>
      </c>
      <c r="M40" s="170">
        <f>G40*(1+L40/100)</f>
        <v>0</v>
      </c>
      <c r="N40" s="170">
        <v>1.9397</v>
      </c>
      <c r="O40" s="170">
        <f>ROUND(E40*N40,2)</f>
        <v>26.02</v>
      </c>
      <c r="P40" s="170">
        <v>0</v>
      </c>
      <c r="Q40" s="170">
        <f>ROUND(E40*P40,2)</f>
        <v>0</v>
      </c>
      <c r="R40" s="170"/>
      <c r="S40" s="170"/>
      <c r="T40" s="171">
        <v>0.96499999999999997</v>
      </c>
      <c r="U40" s="170">
        <f>ROUND(E40*T40,2)</f>
        <v>12.94</v>
      </c>
      <c r="V40" s="157"/>
      <c r="W40" s="157"/>
      <c r="X40" s="157"/>
      <c r="Y40" s="157"/>
      <c r="Z40" s="157"/>
      <c r="AA40" s="157"/>
      <c r="AB40" s="157"/>
      <c r="AC40" s="157"/>
      <c r="AD40" s="157"/>
      <c r="AE40" s="157" t="s">
        <v>88</v>
      </c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 x14ac:dyDescent="0.2">
      <c r="A41" s="158"/>
      <c r="B41" s="163"/>
      <c r="C41" s="191" t="s">
        <v>131</v>
      </c>
      <c r="D41" s="166"/>
      <c r="E41" s="214"/>
      <c r="F41" s="277"/>
      <c r="G41" s="203"/>
      <c r="H41" s="170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1"/>
      <c r="U41" s="170"/>
      <c r="V41" s="157"/>
      <c r="W41" s="157"/>
      <c r="X41" s="157"/>
      <c r="Y41" s="157"/>
      <c r="Z41" s="157"/>
      <c r="AA41" s="157"/>
      <c r="AB41" s="157"/>
      <c r="AC41" s="157"/>
      <c r="AD41" s="157"/>
      <c r="AE41" s="157" t="s">
        <v>90</v>
      </c>
      <c r="AF41" s="157">
        <v>0</v>
      </c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 x14ac:dyDescent="0.2">
      <c r="A42" s="158"/>
      <c r="B42" s="163"/>
      <c r="C42" s="191" t="s">
        <v>132</v>
      </c>
      <c r="D42" s="166"/>
      <c r="E42" s="214">
        <v>10.813700000000001</v>
      </c>
      <c r="F42" s="277"/>
      <c r="G42" s="203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1"/>
      <c r="U42" s="170"/>
      <c r="V42" s="157"/>
      <c r="W42" s="157"/>
      <c r="X42" s="157"/>
      <c r="Y42" s="157"/>
      <c r="Z42" s="157"/>
      <c r="AA42" s="157"/>
      <c r="AB42" s="157"/>
      <c r="AC42" s="157"/>
      <c r="AD42" s="157"/>
      <c r="AE42" s="157" t="s">
        <v>90</v>
      </c>
      <c r="AF42" s="157">
        <v>0</v>
      </c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 x14ac:dyDescent="0.2">
      <c r="A43" s="158"/>
      <c r="B43" s="163"/>
      <c r="C43" s="191" t="s">
        <v>133</v>
      </c>
      <c r="D43" s="166"/>
      <c r="E43" s="214"/>
      <c r="F43" s="277"/>
      <c r="G43" s="203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1"/>
      <c r="U43" s="170"/>
      <c r="V43" s="157"/>
      <c r="W43" s="157"/>
      <c r="X43" s="157"/>
      <c r="Y43" s="157"/>
      <c r="Z43" s="157"/>
      <c r="AA43" s="157"/>
      <c r="AB43" s="157"/>
      <c r="AC43" s="157"/>
      <c r="AD43" s="157"/>
      <c r="AE43" s="157" t="s">
        <v>90</v>
      </c>
      <c r="AF43" s="157">
        <v>0</v>
      </c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 x14ac:dyDescent="0.2">
      <c r="A44" s="158"/>
      <c r="B44" s="163"/>
      <c r="C44" s="191" t="s">
        <v>134</v>
      </c>
      <c r="D44" s="166"/>
      <c r="E44" s="214">
        <v>2.6</v>
      </c>
      <c r="F44" s="277"/>
      <c r="G44" s="203"/>
      <c r="H44" s="170"/>
      <c r="I44" s="170"/>
      <c r="J44" s="170"/>
      <c r="K44" s="170"/>
      <c r="L44" s="170"/>
      <c r="M44" s="170"/>
      <c r="N44" s="170"/>
      <c r="O44" s="170"/>
      <c r="P44" s="170"/>
      <c r="Q44" s="170"/>
      <c r="R44" s="170"/>
      <c r="S44" s="170"/>
      <c r="T44" s="171"/>
      <c r="U44" s="170"/>
      <c r="V44" s="157"/>
      <c r="W44" s="157"/>
      <c r="X44" s="157"/>
      <c r="Y44" s="157"/>
      <c r="Z44" s="157"/>
      <c r="AA44" s="157"/>
      <c r="AB44" s="157"/>
      <c r="AC44" s="157"/>
      <c r="AD44" s="157"/>
      <c r="AE44" s="157" t="s">
        <v>90</v>
      </c>
      <c r="AF44" s="157">
        <v>0</v>
      </c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x14ac:dyDescent="0.2">
      <c r="A45" s="159" t="s">
        <v>83</v>
      </c>
      <c r="B45" s="164" t="s">
        <v>52</v>
      </c>
      <c r="C45" s="192" t="s">
        <v>53</v>
      </c>
      <c r="D45" s="167"/>
      <c r="E45" s="215"/>
      <c r="F45" s="204"/>
      <c r="G45" s="204">
        <f>SUMIF(AE46:AE54,"&lt;&gt;NOR",G46:G54)</f>
        <v>0</v>
      </c>
      <c r="H45" s="172"/>
      <c r="I45" s="172">
        <f>SUM(I46:I54)</f>
        <v>0</v>
      </c>
      <c r="J45" s="172"/>
      <c r="K45" s="172">
        <f>SUM(K46:K54)</f>
        <v>0</v>
      </c>
      <c r="L45" s="172"/>
      <c r="M45" s="172">
        <f>SUM(M46:M54)</f>
        <v>0</v>
      </c>
      <c r="N45" s="172"/>
      <c r="O45" s="172">
        <f>SUM(O46:O54)</f>
        <v>0.02</v>
      </c>
      <c r="P45" s="172"/>
      <c r="Q45" s="172">
        <f>SUM(Q46:Q54)</f>
        <v>0</v>
      </c>
      <c r="R45" s="172"/>
      <c r="S45" s="172"/>
      <c r="T45" s="173"/>
      <c r="U45" s="172">
        <f>SUM(U46:U54)</f>
        <v>0.78</v>
      </c>
      <c r="AE45" t="s">
        <v>84</v>
      </c>
    </row>
    <row r="46" spans="1:60" ht="22.5" outlineLevel="1" x14ac:dyDescent="0.2">
      <c r="A46" s="158">
        <v>12</v>
      </c>
      <c r="B46" s="163" t="s">
        <v>135</v>
      </c>
      <c r="C46" s="190" t="s">
        <v>136</v>
      </c>
      <c r="D46" s="165" t="s">
        <v>137</v>
      </c>
      <c r="E46" s="213">
        <v>61</v>
      </c>
      <c r="F46" s="276"/>
      <c r="G46" s="203">
        <f>ROUND(E46*F46,2)</f>
        <v>0</v>
      </c>
      <c r="H46" s="169"/>
      <c r="I46" s="170">
        <f>ROUND(E46*H46,2)</f>
        <v>0</v>
      </c>
      <c r="J46" s="169"/>
      <c r="K46" s="170">
        <f>ROUND(E46*J46,2)</f>
        <v>0</v>
      </c>
      <c r="L46" s="170">
        <v>21</v>
      </c>
      <c r="M46" s="170">
        <f>G46*(1+L46/100)</f>
        <v>0</v>
      </c>
      <c r="N46" s="170">
        <v>0</v>
      </c>
      <c r="O46" s="170">
        <f>ROUND(E46*N46,2)</f>
        <v>0</v>
      </c>
      <c r="P46" s="170">
        <v>0</v>
      </c>
      <c r="Q46" s="170">
        <f>ROUND(E46*P46,2)</f>
        <v>0</v>
      </c>
      <c r="R46" s="170"/>
      <c r="S46" s="170"/>
      <c r="T46" s="171">
        <v>0</v>
      </c>
      <c r="U46" s="170">
        <f>ROUND(E46*T46,2)</f>
        <v>0</v>
      </c>
      <c r="V46" s="157"/>
      <c r="W46" s="157"/>
      <c r="X46" s="157"/>
      <c r="Y46" s="157"/>
      <c r="Z46" s="157"/>
      <c r="AA46" s="157"/>
      <c r="AB46" s="157"/>
      <c r="AC46" s="157"/>
      <c r="AD46" s="157"/>
      <c r="AE46" s="157" t="s">
        <v>88</v>
      </c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ht="22.5" outlineLevel="1" x14ac:dyDescent="0.2">
      <c r="A47" s="158">
        <v>13</v>
      </c>
      <c r="B47" s="163" t="s">
        <v>138</v>
      </c>
      <c r="C47" s="190" t="s">
        <v>139</v>
      </c>
      <c r="D47" s="165" t="s">
        <v>137</v>
      </c>
      <c r="E47" s="213">
        <v>2</v>
      </c>
      <c r="F47" s="276"/>
      <c r="G47" s="203">
        <f>ROUND(E47*F47,2)</f>
        <v>0</v>
      </c>
      <c r="H47" s="169"/>
      <c r="I47" s="170">
        <f>ROUND(E47*H47,2)</f>
        <v>0</v>
      </c>
      <c r="J47" s="169"/>
      <c r="K47" s="170">
        <f>ROUND(E47*J47,2)</f>
        <v>0</v>
      </c>
      <c r="L47" s="170">
        <v>21</v>
      </c>
      <c r="M47" s="170">
        <f>G47*(1+L47/100)</f>
        <v>0</v>
      </c>
      <c r="N47" s="170">
        <v>0</v>
      </c>
      <c r="O47" s="170">
        <f>ROUND(E47*N47,2)</f>
        <v>0</v>
      </c>
      <c r="P47" s="170">
        <v>0</v>
      </c>
      <c r="Q47" s="170">
        <f>ROUND(E47*P47,2)</f>
        <v>0</v>
      </c>
      <c r="R47" s="170"/>
      <c r="S47" s="170"/>
      <c r="T47" s="171">
        <v>0</v>
      </c>
      <c r="U47" s="170">
        <f>ROUND(E47*T47,2)</f>
        <v>0</v>
      </c>
      <c r="V47" s="157"/>
      <c r="W47" s="157"/>
      <c r="X47" s="157"/>
      <c r="Y47" s="157"/>
      <c r="Z47" s="157"/>
      <c r="AA47" s="157"/>
      <c r="AB47" s="157"/>
      <c r="AC47" s="157"/>
      <c r="AD47" s="157"/>
      <c r="AE47" s="157" t="s">
        <v>88</v>
      </c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ht="22.5" outlineLevel="1" x14ac:dyDescent="0.2">
      <c r="A48" s="158">
        <v>14</v>
      </c>
      <c r="B48" s="163" t="s">
        <v>140</v>
      </c>
      <c r="C48" s="190" t="s">
        <v>141</v>
      </c>
      <c r="D48" s="165" t="s">
        <v>137</v>
      </c>
      <c r="E48" s="213">
        <v>4</v>
      </c>
      <c r="F48" s="276"/>
      <c r="G48" s="203">
        <f>ROUND(E48*F48,2)</f>
        <v>0</v>
      </c>
      <c r="H48" s="169"/>
      <c r="I48" s="170">
        <f>ROUND(E48*H48,2)</f>
        <v>0</v>
      </c>
      <c r="J48" s="169"/>
      <c r="K48" s="170">
        <f>ROUND(E48*J48,2)</f>
        <v>0</v>
      </c>
      <c r="L48" s="170">
        <v>21</v>
      </c>
      <c r="M48" s="170">
        <f>G48*(1+L48/100)</f>
        <v>0</v>
      </c>
      <c r="N48" s="170">
        <v>0</v>
      </c>
      <c r="O48" s="170">
        <f>ROUND(E48*N48,2)</f>
        <v>0</v>
      </c>
      <c r="P48" s="170">
        <v>0</v>
      </c>
      <c r="Q48" s="170">
        <f>ROUND(E48*P48,2)</f>
        <v>0</v>
      </c>
      <c r="R48" s="170"/>
      <c r="S48" s="170"/>
      <c r="T48" s="171">
        <v>0</v>
      </c>
      <c r="U48" s="170">
        <f>ROUND(E48*T48,2)</f>
        <v>0</v>
      </c>
      <c r="V48" s="157"/>
      <c r="W48" s="157"/>
      <c r="X48" s="157"/>
      <c r="Y48" s="157"/>
      <c r="Z48" s="157"/>
      <c r="AA48" s="157"/>
      <c r="AB48" s="157"/>
      <c r="AC48" s="157"/>
      <c r="AD48" s="157"/>
      <c r="AE48" s="157" t="s">
        <v>88</v>
      </c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ht="22.5" outlineLevel="1" x14ac:dyDescent="0.2">
      <c r="A49" s="158">
        <v>15</v>
      </c>
      <c r="B49" s="163" t="s">
        <v>142</v>
      </c>
      <c r="C49" s="190" t="s">
        <v>143</v>
      </c>
      <c r="D49" s="165" t="s">
        <v>120</v>
      </c>
      <c r="E49" s="213">
        <v>2.99</v>
      </c>
      <c r="F49" s="276"/>
      <c r="G49" s="203">
        <f>ROUND(E49*F49,2)</f>
        <v>0</v>
      </c>
      <c r="H49" s="169"/>
      <c r="I49" s="170">
        <f>ROUND(E49*H49,2)</f>
        <v>0</v>
      </c>
      <c r="J49" s="169"/>
      <c r="K49" s="170">
        <f>ROUND(E49*J49,2)</f>
        <v>0</v>
      </c>
      <c r="L49" s="170">
        <v>21</v>
      </c>
      <c r="M49" s="170">
        <f>G49*(1+L49/100)</f>
        <v>0</v>
      </c>
      <c r="N49" s="170">
        <v>0</v>
      </c>
      <c r="O49" s="170">
        <f>ROUND(E49*N49,2)</f>
        <v>0</v>
      </c>
      <c r="P49" s="170">
        <v>0</v>
      </c>
      <c r="Q49" s="170">
        <f>ROUND(E49*P49,2)</f>
        <v>0</v>
      </c>
      <c r="R49" s="170"/>
      <c r="S49" s="170"/>
      <c r="T49" s="171">
        <v>0</v>
      </c>
      <c r="U49" s="170">
        <f>ROUND(E49*T49,2)</f>
        <v>0</v>
      </c>
      <c r="V49" s="157"/>
      <c r="W49" s="157"/>
      <c r="X49" s="157"/>
      <c r="Y49" s="157"/>
      <c r="Z49" s="157"/>
      <c r="AA49" s="157"/>
      <c r="AB49" s="157"/>
      <c r="AC49" s="157"/>
      <c r="AD49" s="157"/>
      <c r="AE49" s="157" t="s">
        <v>88</v>
      </c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outlineLevel="1" x14ac:dyDescent="0.2">
      <c r="A50" s="158"/>
      <c r="B50" s="163"/>
      <c r="C50" s="191" t="s">
        <v>144</v>
      </c>
      <c r="D50" s="166"/>
      <c r="E50" s="214">
        <v>2.99</v>
      </c>
      <c r="F50" s="277"/>
      <c r="G50" s="203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1"/>
      <c r="U50" s="170"/>
      <c r="V50" s="157"/>
      <c r="W50" s="157"/>
      <c r="X50" s="157"/>
      <c r="Y50" s="157"/>
      <c r="Z50" s="157"/>
      <c r="AA50" s="157"/>
      <c r="AB50" s="157"/>
      <c r="AC50" s="157"/>
      <c r="AD50" s="157"/>
      <c r="AE50" s="157" t="s">
        <v>90</v>
      </c>
      <c r="AF50" s="157">
        <v>0</v>
      </c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ht="22.5" outlineLevel="1" x14ac:dyDescent="0.2">
      <c r="A51" s="158">
        <v>16</v>
      </c>
      <c r="B51" s="163" t="s">
        <v>145</v>
      </c>
      <c r="C51" s="190" t="s">
        <v>146</v>
      </c>
      <c r="D51" s="165" t="s">
        <v>120</v>
      </c>
      <c r="E51" s="213">
        <v>2.6</v>
      </c>
      <c r="F51" s="276"/>
      <c r="G51" s="203">
        <f>ROUND(E51*F51,2)</f>
        <v>0</v>
      </c>
      <c r="H51" s="169"/>
      <c r="I51" s="170">
        <f>ROUND(E51*H51,2)</f>
        <v>0</v>
      </c>
      <c r="J51" s="169"/>
      <c r="K51" s="170">
        <f>ROUND(E51*J51,2)</f>
        <v>0</v>
      </c>
      <c r="L51" s="170">
        <v>21</v>
      </c>
      <c r="M51" s="170">
        <f>G51*(1+L51/100)</f>
        <v>0</v>
      </c>
      <c r="N51" s="170">
        <v>0</v>
      </c>
      <c r="O51" s="170">
        <f>ROUND(E51*N51,2)</f>
        <v>0</v>
      </c>
      <c r="P51" s="170">
        <v>0</v>
      </c>
      <c r="Q51" s="170">
        <f>ROUND(E51*P51,2)</f>
        <v>0</v>
      </c>
      <c r="R51" s="170"/>
      <c r="S51" s="170"/>
      <c r="T51" s="171">
        <v>0</v>
      </c>
      <c r="U51" s="170">
        <f>ROUND(E51*T51,2)</f>
        <v>0</v>
      </c>
      <c r="V51" s="157"/>
      <c r="W51" s="157"/>
      <c r="X51" s="157"/>
      <c r="Y51" s="157"/>
      <c r="Z51" s="157"/>
      <c r="AA51" s="157"/>
      <c r="AB51" s="157"/>
      <c r="AC51" s="157"/>
      <c r="AD51" s="157"/>
      <c r="AE51" s="157" t="s">
        <v>88</v>
      </c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ht="22.5" outlineLevel="1" x14ac:dyDescent="0.2">
      <c r="A52" s="158">
        <v>17</v>
      </c>
      <c r="B52" s="163" t="s">
        <v>147</v>
      </c>
      <c r="C52" s="190" t="s">
        <v>148</v>
      </c>
      <c r="D52" s="165" t="s">
        <v>120</v>
      </c>
      <c r="E52" s="213">
        <v>2.6</v>
      </c>
      <c r="F52" s="276"/>
      <c r="G52" s="203">
        <f>ROUND(E52*F52,2)</f>
        <v>0</v>
      </c>
      <c r="H52" s="169"/>
      <c r="I52" s="170">
        <f>ROUND(E52*H52,2)</f>
        <v>0</v>
      </c>
      <c r="J52" s="169"/>
      <c r="K52" s="170">
        <f>ROUND(E52*J52,2)</f>
        <v>0</v>
      </c>
      <c r="L52" s="170">
        <v>21</v>
      </c>
      <c r="M52" s="170">
        <f>G52*(1+L52/100)</f>
        <v>0</v>
      </c>
      <c r="N52" s="170">
        <v>5.94E-3</v>
      </c>
      <c r="O52" s="170">
        <f>ROUND(E52*N52,2)</f>
        <v>0.02</v>
      </c>
      <c r="P52" s="170">
        <v>0</v>
      </c>
      <c r="Q52" s="170">
        <f>ROUND(E52*P52,2)</f>
        <v>0</v>
      </c>
      <c r="R52" s="170"/>
      <c r="S52" s="170"/>
      <c r="T52" s="171">
        <v>0.29899999999999999</v>
      </c>
      <c r="U52" s="170">
        <f>ROUND(E52*T52,2)</f>
        <v>0.78</v>
      </c>
      <c r="V52" s="157"/>
      <c r="W52" s="157"/>
      <c r="X52" s="157"/>
      <c r="Y52" s="157"/>
      <c r="Z52" s="157"/>
      <c r="AA52" s="157"/>
      <c r="AB52" s="157"/>
      <c r="AC52" s="157"/>
      <c r="AD52" s="157"/>
      <c r="AE52" s="157" t="s">
        <v>88</v>
      </c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ht="22.5" outlineLevel="1" x14ac:dyDescent="0.2">
      <c r="A53" s="158">
        <v>18</v>
      </c>
      <c r="B53" s="163" t="s">
        <v>149</v>
      </c>
      <c r="C53" s="190" t="s">
        <v>150</v>
      </c>
      <c r="D53" s="165" t="s">
        <v>0</v>
      </c>
      <c r="E53" s="213">
        <v>755.63</v>
      </c>
      <c r="F53" s="276"/>
      <c r="G53" s="203">
        <f>ROUND(E53*F53,2)</f>
        <v>0</v>
      </c>
      <c r="H53" s="169"/>
      <c r="I53" s="170">
        <f>ROUND(E53*H53,2)</f>
        <v>0</v>
      </c>
      <c r="J53" s="169"/>
      <c r="K53" s="170">
        <f>ROUND(E53*J53,2)</f>
        <v>0</v>
      </c>
      <c r="L53" s="170">
        <v>21</v>
      </c>
      <c r="M53" s="170">
        <f>G53*(1+L53/100)</f>
        <v>0</v>
      </c>
      <c r="N53" s="170">
        <v>0</v>
      </c>
      <c r="O53" s="170">
        <f>ROUND(E53*N53,2)</f>
        <v>0</v>
      </c>
      <c r="P53" s="170">
        <v>0</v>
      </c>
      <c r="Q53" s="170">
        <f>ROUND(E53*P53,2)</f>
        <v>0</v>
      </c>
      <c r="R53" s="170"/>
      <c r="S53" s="170"/>
      <c r="T53" s="171">
        <v>0</v>
      </c>
      <c r="U53" s="170">
        <f>ROUND(E53*T53,2)</f>
        <v>0</v>
      </c>
      <c r="V53" s="157"/>
      <c r="W53" s="157"/>
      <c r="X53" s="157"/>
      <c r="Y53" s="157"/>
      <c r="Z53" s="157"/>
      <c r="AA53" s="157"/>
      <c r="AB53" s="157"/>
      <c r="AC53" s="157"/>
      <c r="AD53" s="157"/>
      <c r="AE53" s="157" t="s">
        <v>88</v>
      </c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outlineLevel="1" x14ac:dyDescent="0.2">
      <c r="A54" s="158">
        <v>19</v>
      </c>
      <c r="B54" s="163" t="s">
        <v>151</v>
      </c>
      <c r="C54" s="190" t="s">
        <v>152</v>
      </c>
      <c r="D54" s="165" t="s">
        <v>0</v>
      </c>
      <c r="E54" s="213">
        <v>7556.3</v>
      </c>
      <c r="F54" s="276"/>
      <c r="G54" s="203">
        <f>ROUND(E54*F54,2)</f>
        <v>0</v>
      </c>
      <c r="H54" s="169"/>
      <c r="I54" s="170">
        <f>ROUND(E54*H54,2)</f>
        <v>0</v>
      </c>
      <c r="J54" s="169"/>
      <c r="K54" s="170">
        <f>ROUND(E54*J54,2)</f>
        <v>0</v>
      </c>
      <c r="L54" s="170">
        <v>21</v>
      </c>
      <c r="M54" s="170">
        <f>G54*(1+L54/100)</f>
        <v>0</v>
      </c>
      <c r="N54" s="170">
        <v>0</v>
      </c>
      <c r="O54" s="170">
        <f>ROUND(E54*N54,2)</f>
        <v>0</v>
      </c>
      <c r="P54" s="170">
        <v>0</v>
      </c>
      <c r="Q54" s="170">
        <f>ROUND(E54*P54,2)</f>
        <v>0</v>
      </c>
      <c r="R54" s="170"/>
      <c r="S54" s="170"/>
      <c r="T54" s="171">
        <v>0</v>
      </c>
      <c r="U54" s="170">
        <f>ROUND(E54*T54,2)</f>
        <v>0</v>
      </c>
      <c r="V54" s="157"/>
      <c r="W54" s="157"/>
      <c r="X54" s="157"/>
      <c r="Y54" s="157"/>
      <c r="Z54" s="157"/>
      <c r="AA54" s="157"/>
      <c r="AB54" s="157"/>
      <c r="AC54" s="157"/>
      <c r="AD54" s="157"/>
      <c r="AE54" s="157" t="s">
        <v>88</v>
      </c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x14ac:dyDescent="0.2">
      <c r="A55" s="159" t="s">
        <v>83</v>
      </c>
      <c r="B55" s="164" t="s">
        <v>54</v>
      </c>
      <c r="C55" s="192" t="s">
        <v>55</v>
      </c>
      <c r="D55" s="167"/>
      <c r="E55" s="215"/>
      <c r="F55" s="204"/>
      <c r="G55" s="204">
        <f>SUMIF(AE56:AE60,"&lt;&gt;NOR",G56:G60)</f>
        <v>0</v>
      </c>
      <c r="H55" s="172"/>
      <c r="I55" s="172">
        <f>SUM(I56:I60)</f>
        <v>0</v>
      </c>
      <c r="J55" s="172"/>
      <c r="K55" s="172">
        <f>SUM(K56:K60)</f>
        <v>0</v>
      </c>
      <c r="L55" s="172"/>
      <c r="M55" s="172">
        <f>SUM(M56:M60)</f>
        <v>0</v>
      </c>
      <c r="N55" s="172"/>
      <c r="O55" s="172">
        <f>SUM(O56:O60)</f>
        <v>0</v>
      </c>
      <c r="P55" s="172"/>
      <c r="Q55" s="172">
        <f>SUM(Q56:Q60)</f>
        <v>0</v>
      </c>
      <c r="R55" s="172"/>
      <c r="S55" s="172"/>
      <c r="T55" s="173"/>
      <c r="U55" s="172">
        <f>SUM(U56:U60)</f>
        <v>0</v>
      </c>
      <c r="AE55" t="s">
        <v>84</v>
      </c>
    </row>
    <row r="56" spans="1:60" ht="22.5" outlineLevel="1" x14ac:dyDescent="0.2">
      <c r="A56" s="158">
        <v>20</v>
      </c>
      <c r="B56" s="163" t="s">
        <v>153</v>
      </c>
      <c r="C56" s="190" t="s">
        <v>154</v>
      </c>
      <c r="D56" s="165" t="s">
        <v>137</v>
      </c>
      <c r="E56" s="213">
        <v>24</v>
      </c>
      <c r="F56" s="276"/>
      <c r="G56" s="203">
        <f>ROUND(E56*F56,2)</f>
        <v>0</v>
      </c>
      <c r="H56" s="169"/>
      <c r="I56" s="170">
        <f>ROUND(E56*H56,2)</f>
        <v>0</v>
      </c>
      <c r="J56" s="169"/>
      <c r="K56" s="170">
        <f>ROUND(E56*J56,2)</f>
        <v>0</v>
      </c>
      <c r="L56" s="170">
        <v>21</v>
      </c>
      <c r="M56" s="170">
        <f>G56*(1+L56/100)</f>
        <v>0</v>
      </c>
      <c r="N56" s="170">
        <v>0</v>
      </c>
      <c r="O56" s="170">
        <f>ROUND(E56*N56,2)</f>
        <v>0</v>
      </c>
      <c r="P56" s="170">
        <v>0</v>
      </c>
      <c r="Q56" s="170">
        <f>ROUND(E56*P56,2)</f>
        <v>0</v>
      </c>
      <c r="R56" s="170"/>
      <c r="S56" s="170"/>
      <c r="T56" s="171">
        <v>0</v>
      </c>
      <c r="U56" s="170">
        <f>ROUND(E56*T56,2)</f>
        <v>0</v>
      </c>
      <c r="V56" s="157"/>
      <c r="W56" s="157"/>
      <c r="X56" s="157"/>
      <c r="Y56" s="157"/>
      <c r="Z56" s="157"/>
      <c r="AA56" s="157"/>
      <c r="AB56" s="157"/>
      <c r="AC56" s="157"/>
      <c r="AD56" s="157"/>
      <c r="AE56" s="157" t="s">
        <v>88</v>
      </c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ht="22.5" outlineLevel="1" x14ac:dyDescent="0.2">
      <c r="A57" s="158">
        <v>21</v>
      </c>
      <c r="B57" s="163" t="s">
        <v>155</v>
      </c>
      <c r="C57" s="190" t="s">
        <v>156</v>
      </c>
      <c r="D57" s="165" t="s">
        <v>157</v>
      </c>
      <c r="E57" s="213">
        <v>1466</v>
      </c>
      <c r="F57" s="276"/>
      <c r="G57" s="203">
        <f>ROUND(E57*F57,2)</f>
        <v>0</v>
      </c>
      <c r="H57" s="169"/>
      <c r="I57" s="170">
        <f>ROUND(E57*H57,2)</f>
        <v>0</v>
      </c>
      <c r="J57" s="169"/>
      <c r="K57" s="170">
        <f>ROUND(E57*J57,2)</f>
        <v>0</v>
      </c>
      <c r="L57" s="170">
        <v>21</v>
      </c>
      <c r="M57" s="170">
        <f>G57*(1+L57/100)</f>
        <v>0</v>
      </c>
      <c r="N57" s="170">
        <v>0</v>
      </c>
      <c r="O57" s="170">
        <f>ROUND(E57*N57,2)</f>
        <v>0</v>
      </c>
      <c r="P57" s="170">
        <v>0</v>
      </c>
      <c r="Q57" s="170">
        <f>ROUND(E57*P57,2)</f>
        <v>0</v>
      </c>
      <c r="R57" s="170"/>
      <c r="S57" s="170"/>
      <c r="T57" s="171">
        <v>0</v>
      </c>
      <c r="U57" s="170">
        <f>ROUND(E57*T57,2)</f>
        <v>0</v>
      </c>
      <c r="V57" s="157"/>
      <c r="W57" s="157"/>
      <c r="X57" s="157"/>
      <c r="Y57" s="157"/>
      <c r="Z57" s="157"/>
      <c r="AA57" s="157"/>
      <c r="AB57" s="157"/>
      <c r="AC57" s="157"/>
      <c r="AD57" s="157"/>
      <c r="AE57" s="157" t="s">
        <v>88</v>
      </c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ht="22.5" outlineLevel="1" x14ac:dyDescent="0.2">
      <c r="A58" s="158">
        <v>22</v>
      </c>
      <c r="B58" s="163" t="s">
        <v>158</v>
      </c>
      <c r="C58" s="190" t="s">
        <v>159</v>
      </c>
      <c r="D58" s="165" t="s">
        <v>160</v>
      </c>
      <c r="E58" s="213">
        <v>24</v>
      </c>
      <c r="F58" s="276"/>
      <c r="G58" s="203">
        <f>ROUND(E58*F58,2)</f>
        <v>0</v>
      </c>
      <c r="H58" s="169"/>
      <c r="I58" s="170">
        <f>ROUND(E58*H58,2)</f>
        <v>0</v>
      </c>
      <c r="J58" s="169"/>
      <c r="K58" s="170">
        <f>ROUND(E58*J58,2)</f>
        <v>0</v>
      </c>
      <c r="L58" s="170">
        <v>21</v>
      </c>
      <c r="M58" s="170">
        <f>G58*(1+L58/100)</f>
        <v>0</v>
      </c>
      <c r="N58" s="170">
        <v>0</v>
      </c>
      <c r="O58" s="170">
        <f>ROUND(E58*N58,2)</f>
        <v>0</v>
      </c>
      <c r="P58" s="170">
        <v>0</v>
      </c>
      <c r="Q58" s="170">
        <f>ROUND(E58*P58,2)</f>
        <v>0</v>
      </c>
      <c r="R58" s="170"/>
      <c r="S58" s="170"/>
      <c r="T58" s="171">
        <v>0</v>
      </c>
      <c r="U58" s="170">
        <f>ROUND(E58*T58,2)</f>
        <v>0</v>
      </c>
      <c r="V58" s="157"/>
      <c r="W58" s="157"/>
      <c r="X58" s="157"/>
      <c r="Y58" s="157"/>
      <c r="Z58" s="157"/>
      <c r="AA58" s="157"/>
      <c r="AB58" s="157"/>
      <c r="AC58" s="157"/>
      <c r="AD58" s="157"/>
      <c r="AE58" s="157" t="s">
        <v>88</v>
      </c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ht="22.5" outlineLevel="1" x14ac:dyDescent="0.2">
      <c r="A59" s="158">
        <v>23</v>
      </c>
      <c r="B59" s="163" t="s">
        <v>161</v>
      </c>
      <c r="C59" s="190" t="s">
        <v>162</v>
      </c>
      <c r="D59" s="165" t="s">
        <v>137</v>
      </c>
      <c r="E59" s="213">
        <v>10</v>
      </c>
      <c r="F59" s="276"/>
      <c r="G59" s="203">
        <f>ROUND(E59*F59,2)</f>
        <v>0</v>
      </c>
      <c r="H59" s="169"/>
      <c r="I59" s="170">
        <f>ROUND(E59*H59,2)</f>
        <v>0</v>
      </c>
      <c r="J59" s="169"/>
      <c r="K59" s="170">
        <f>ROUND(E59*J59,2)</f>
        <v>0</v>
      </c>
      <c r="L59" s="170">
        <v>21</v>
      </c>
      <c r="M59" s="170">
        <f>G59*(1+L59/100)</f>
        <v>0</v>
      </c>
      <c r="N59" s="170">
        <v>0</v>
      </c>
      <c r="O59" s="170">
        <f>ROUND(E59*N59,2)</f>
        <v>0</v>
      </c>
      <c r="P59" s="170">
        <v>0</v>
      </c>
      <c r="Q59" s="170">
        <f>ROUND(E59*P59,2)</f>
        <v>0</v>
      </c>
      <c r="R59" s="170"/>
      <c r="S59" s="170"/>
      <c r="T59" s="171">
        <v>0</v>
      </c>
      <c r="U59" s="170">
        <f>ROUND(E59*T59,2)</f>
        <v>0</v>
      </c>
      <c r="V59" s="157"/>
      <c r="W59" s="157"/>
      <c r="X59" s="157"/>
      <c r="Y59" s="157"/>
      <c r="Z59" s="157"/>
      <c r="AA59" s="157"/>
      <c r="AB59" s="157"/>
      <c r="AC59" s="157"/>
      <c r="AD59" s="157"/>
      <c r="AE59" s="157" t="s">
        <v>88</v>
      </c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</row>
    <row r="60" spans="1:60" outlineLevel="1" x14ac:dyDescent="0.2">
      <c r="A60" s="181">
        <v>24</v>
      </c>
      <c r="B60" s="182" t="s">
        <v>163</v>
      </c>
      <c r="C60" s="193" t="s">
        <v>164</v>
      </c>
      <c r="D60" s="183" t="s">
        <v>0</v>
      </c>
      <c r="E60" s="216">
        <v>2403.6</v>
      </c>
      <c r="F60" s="278"/>
      <c r="G60" s="205">
        <f>ROUND(E60*F60,2)</f>
        <v>0</v>
      </c>
      <c r="H60" s="184"/>
      <c r="I60" s="185">
        <f>ROUND(E60*H60,2)</f>
        <v>0</v>
      </c>
      <c r="J60" s="184"/>
      <c r="K60" s="185">
        <f>ROUND(E60*J60,2)</f>
        <v>0</v>
      </c>
      <c r="L60" s="185">
        <v>21</v>
      </c>
      <c r="M60" s="185">
        <f>G60*(1+L60/100)</f>
        <v>0</v>
      </c>
      <c r="N60" s="185">
        <v>0</v>
      </c>
      <c r="O60" s="185">
        <f>ROUND(E60*N60,2)</f>
        <v>0</v>
      </c>
      <c r="P60" s="185">
        <v>0</v>
      </c>
      <c r="Q60" s="185">
        <f>ROUND(E60*P60,2)</f>
        <v>0</v>
      </c>
      <c r="R60" s="185"/>
      <c r="S60" s="185"/>
      <c r="T60" s="186">
        <v>0</v>
      </c>
      <c r="U60" s="185">
        <f>ROUND(E60*T60,2)</f>
        <v>0</v>
      </c>
      <c r="V60" s="157"/>
      <c r="W60" s="157"/>
      <c r="X60" s="157"/>
      <c r="Y60" s="157"/>
      <c r="Z60" s="157"/>
      <c r="AA60" s="157"/>
      <c r="AB60" s="157"/>
      <c r="AC60" s="157"/>
      <c r="AD60" s="157"/>
      <c r="AE60" s="157" t="s">
        <v>88</v>
      </c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</row>
    <row r="61" spans="1:60" x14ac:dyDescent="0.2">
      <c r="A61" s="6"/>
      <c r="B61" s="7" t="s">
        <v>165</v>
      </c>
      <c r="C61" s="194" t="s">
        <v>165</v>
      </c>
      <c r="D61" s="9"/>
      <c r="E61" s="217"/>
      <c r="F61" s="206"/>
      <c r="G61" s="20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C61">
        <v>15</v>
      </c>
      <c r="AD61">
        <v>21</v>
      </c>
    </row>
    <row r="62" spans="1:60" x14ac:dyDescent="0.2">
      <c r="A62" s="187"/>
      <c r="B62" s="188">
        <v>26</v>
      </c>
      <c r="C62" s="195" t="s">
        <v>165</v>
      </c>
      <c r="D62" s="189"/>
      <c r="E62" s="218"/>
      <c r="F62" s="207"/>
      <c r="G62" s="208">
        <f>G8+G36+G45+G55</f>
        <v>0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C62">
        <f>SUMIF(L7:L60,AC61,G7:G60)</f>
        <v>0</v>
      </c>
      <c r="AD62">
        <f>SUMIF(L7:L60,AD61,G7:G60)</f>
        <v>0</v>
      </c>
      <c r="AE62" t="s">
        <v>166</v>
      </c>
    </row>
    <row r="63" spans="1:60" x14ac:dyDescent="0.2">
      <c r="A63" s="6"/>
      <c r="B63" s="7" t="s">
        <v>165</v>
      </c>
      <c r="C63" s="194" t="s">
        <v>165</v>
      </c>
      <c r="D63" s="9"/>
      <c r="E63" s="217"/>
      <c r="F63" s="206"/>
      <c r="G63" s="20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6"/>
      <c r="B64" s="7" t="s">
        <v>165</v>
      </c>
      <c r="C64" s="194" t="s">
        <v>165</v>
      </c>
      <c r="D64" s="9"/>
      <c r="E64" s="217"/>
      <c r="F64" s="206"/>
      <c r="G64" s="20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68">
        <v>33</v>
      </c>
      <c r="B65" s="268"/>
      <c r="C65" s="269"/>
      <c r="D65" s="9"/>
      <c r="E65" s="217"/>
      <c r="F65" s="206"/>
      <c r="G65" s="20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79"/>
      <c r="B66" s="280"/>
      <c r="C66" s="281"/>
      <c r="D66" s="280"/>
      <c r="E66" s="280"/>
      <c r="F66" s="280"/>
      <c r="G66" s="282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E66" t="s">
        <v>167</v>
      </c>
    </row>
    <row r="67" spans="1:31" x14ac:dyDescent="0.2">
      <c r="A67" s="283"/>
      <c r="B67" s="284"/>
      <c r="C67" s="285"/>
      <c r="D67" s="284"/>
      <c r="E67" s="284"/>
      <c r="F67" s="284"/>
      <c r="G67" s="28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83"/>
      <c r="B68" s="284"/>
      <c r="C68" s="285"/>
      <c r="D68" s="284"/>
      <c r="E68" s="284"/>
      <c r="F68" s="284"/>
      <c r="G68" s="28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83"/>
      <c r="B69" s="284"/>
      <c r="C69" s="285"/>
      <c r="D69" s="284"/>
      <c r="E69" s="284"/>
      <c r="F69" s="284"/>
      <c r="G69" s="28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87"/>
      <c r="B70" s="288"/>
      <c r="C70" s="289"/>
      <c r="D70" s="288"/>
      <c r="E70" s="288"/>
      <c r="F70" s="288"/>
      <c r="G70" s="290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6"/>
      <c r="B71" s="7" t="s">
        <v>165</v>
      </c>
      <c r="C71" s="194" t="s">
        <v>165</v>
      </c>
      <c r="D71" s="9"/>
      <c r="E71" s="217"/>
      <c r="F71" s="206"/>
      <c r="G71" s="20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C72" s="196"/>
      <c r="D72" s="148"/>
      <c r="AE72" t="s">
        <v>168</v>
      </c>
    </row>
    <row r="73" spans="1:31" x14ac:dyDescent="0.2">
      <c r="D73" s="148"/>
    </row>
    <row r="74" spans="1:31" x14ac:dyDescent="0.2">
      <c r="D74" s="148"/>
    </row>
    <row r="75" spans="1:31" x14ac:dyDescent="0.2">
      <c r="D75" s="148"/>
    </row>
    <row r="76" spans="1:31" x14ac:dyDescent="0.2">
      <c r="D76" s="148"/>
    </row>
    <row r="77" spans="1:31" x14ac:dyDescent="0.2">
      <c r="D77" s="148"/>
    </row>
    <row r="78" spans="1:31" x14ac:dyDescent="0.2">
      <c r="D78" s="148"/>
    </row>
    <row r="79" spans="1:31" x14ac:dyDescent="0.2">
      <c r="D79" s="148"/>
    </row>
    <row r="80" spans="1:31" x14ac:dyDescent="0.2">
      <c r="D80" s="148"/>
    </row>
    <row r="81" spans="4:4" x14ac:dyDescent="0.2">
      <c r="D81" s="148"/>
    </row>
    <row r="82" spans="4:4" x14ac:dyDescent="0.2">
      <c r="D82" s="148"/>
    </row>
    <row r="83" spans="4:4" x14ac:dyDescent="0.2">
      <c r="D83" s="148"/>
    </row>
    <row r="84" spans="4:4" x14ac:dyDescent="0.2">
      <c r="D84" s="148"/>
    </row>
    <row r="85" spans="4:4" x14ac:dyDescent="0.2">
      <c r="D85" s="148"/>
    </row>
    <row r="86" spans="4:4" x14ac:dyDescent="0.2">
      <c r="D86" s="148"/>
    </row>
    <row r="87" spans="4:4" x14ac:dyDescent="0.2">
      <c r="D87" s="148"/>
    </row>
    <row r="88" spans="4:4" x14ac:dyDescent="0.2">
      <c r="D88" s="148"/>
    </row>
    <row r="89" spans="4:4" x14ac:dyDescent="0.2">
      <c r="D89" s="148"/>
    </row>
    <row r="90" spans="4:4" x14ac:dyDescent="0.2">
      <c r="D90" s="148"/>
    </row>
    <row r="91" spans="4:4" x14ac:dyDescent="0.2">
      <c r="D91" s="148"/>
    </row>
    <row r="92" spans="4:4" x14ac:dyDescent="0.2">
      <c r="D92" s="148"/>
    </row>
    <row r="93" spans="4:4" x14ac:dyDescent="0.2">
      <c r="D93" s="148"/>
    </row>
    <row r="94" spans="4:4" x14ac:dyDescent="0.2">
      <c r="D94" s="148"/>
    </row>
    <row r="95" spans="4:4" x14ac:dyDescent="0.2">
      <c r="D95" s="148"/>
    </row>
    <row r="96" spans="4:4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6">
    <mergeCell ref="A66:G70"/>
    <mergeCell ref="A1:G1"/>
    <mergeCell ref="C2:G2"/>
    <mergeCell ref="C3:G3"/>
    <mergeCell ref="C4:G4"/>
    <mergeCell ref="A65:C65"/>
  </mergeCells>
  <pageMargins left="0.59055118110236204" right="0.39370078740157499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Viliam</dc:creator>
  <cp:lastModifiedBy>Fiala Martin, Ing. Bc.</cp:lastModifiedBy>
  <cp:lastPrinted>2014-02-28T09:52:57Z</cp:lastPrinted>
  <dcterms:created xsi:type="dcterms:W3CDTF">2009-04-08T07:15:50Z</dcterms:created>
  <dcterms:modified xsi:type="dcterms:W3CDTF">2018-10-09T08:57:33Z</dcterms:modified>
</cp:coreProperties>
</file>